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7CDF326-4227-43B2-8F49-B1267C7ADEDA}"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提出先・注意事項" sheetId="108" r:id="rId5"/>
    <sheet name="参考（キャリアパス要件概要及びキャリアパス・賃金既定例）" sheetId="89" r:id="rId6"/>
    <sheet name="東京都使用分" sheetId="107" r:id="rId7"/>
    <sheet name="【参考】数式用" sheetId="81" state="hidden" r:id="rId8"/>
  </sheets>
  <definedNames>
    <definedName name="_xlnm._FilterDatabase" localSheetId="7"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基本情報入力シート!$A$1:$AG$41</definedName>
    <definedName name="_xlnm.Print_Area" localSheetId="5">'参考（キャリアパス要件概要及びキャリアパス・賃金既定例）'!$A$1:$J$29</definedName>
    <definedName name="_xlnm.Print_Area" localSheetId="3">'別紙様式2-1 （総括表）'!$A:$AL</definedName>
    <definedName name="_xlnm.Print_Area" localSheetId="1">'別紙様式2-2（個票（４、５月））'!$A$1:$AM$21</definedName>
    <definedName name="_xlnm.Print_Area" localSheetId="2">'別紙様式2-3（個票（６月以降））'!$A$1:$AM$21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3" i="107" l="1"/>
  <c r="K393" i="107"/>
  <c r="I393" i="107"/>
  <c r="H393" i="107"/>
  <c r="G393" i="107"/>
  <c r="F393" i="107"/>
  <c r="E393" i="107"/>
  <c r="D393" i="107"/>
  <c r="C393" i="107"/>
  <c r="B393" i="107"/>
  <c r="A393" i="107"/>
  <c r="L392" i="107"/>
  <c r="K392" i="107"/>
  <c r="I392" i="107"/>
  <c r="H392" i="107"/>
  <c r="G392" i="107"/>
  <c r="F392" i="107"/>
  <c r="E392" i="107"/>
  <c r="D392" i="107"/>
  <c r="C392" i="107"/>
  <c r="B392" i="107"/>
  <c r="A392" i="107"/>
  <c r="L391" i="107"/>
  <c r="K391" i="107"/>
  <c r="I391" i="107"/>
  <c r="H391" i="107"/>
  <c r="G391" i="107"/>
  <c r="F391" i="107"/>
  <c r="E391" i="107"/>
  <c r="D391" i="107"/>
  <c r="C391" i="107"/>
  <c r="B391" i="107"/>
  <c r="A391" i="107"/>
  <c r="L390" i="107"/>
  <c r="K390" i="107"/>
  <c r="I390" i="107"/>
  <c r="H390" i="107"/>
  <c r="G390" i="107"/>
  <c r="F390" i="107"/>
  <c r="E390" i="107"/>
  <c r="D390" i="107"/>
  <c r="C390" i="107"/>
  <c r="B390" i="107"/>
  <c r="A390" i="107"/>
  <c r="L389" i="107"/>
  <c r="K389" i="107"/>
  <c r="I389" i="107"/>
  <c r="H389" i="107"/>
  <c r="G389" i="107"/>
  <c r="F389" i="107"/>
  <c r="E389" i="107"/>
  <c r="D389" i="107"/>
  <c r="C389" i="107"/>
  <c r="B389" i="107"/>
  <c r="A389" i="107"/>
  <c r="L388" i="107"/>
  <c r="K388" i="107"/>
  <c r="I388" i="107"/>
  <c r="H388" i="107"/>
  <c r="G388" i="107"/>
  <c r="F388" i="107"/>
  <c r="E388" i="107"/>
  <c r="D388" i="107"/>
  <c r="C388" i="107"/>
  <c r="B388" i="107"/>
  <c r="A388" i="107"/>
  <c r="L387" i="107"/>
  <c r="K387" i="107"/>
  <c r="I387" i="107"/>
  <c r="H387" i="107"/>
  <c r="G387" i="107"/>
  <c r="F387" i="107"/>
  <c r="E387" i="107"/>
  <c r="D387" i="107"/>
  <c r="C387" i="107"/>
  <c r="B387" i="107"/>
  <c r="A387" i="107"/>
  <c r="L386" i="107"/>
  <c r="K386" i="107"/>
  <c r="I386" i="107"/>
  <c r="H386" i="107"/>
  <c r="G386" i="107"/>
  <c r="F386" i="107"/>
  <c r="E386" i="107"/>
  <c r="D386" i="107"/>
  <c r="C386" i="107"/>
  <c r="B386" i="107"/>
  <c r="A386" i="107"/>
  <c r="L385" i="107"/>
  <c r="K385" i="107"/>
  <c r="I385" i="107"/>
  <c r="H385" i="107"/>
  <c r="G385" i="107"/>
  <c r="F385" i="107"/>
  <c r="E385" i="107"/>
  <c r="D385" i="107"/>
  <c r="C385" i="107"/>
  <c r="B385" i="107"/>
  <c r="A385" i="107"/>
  <c r="L384" i="107"/>
  <c r="K384" i="107"/>
  <c r="I384" i="107"/>
  <c r="H384" i="107"/>
  <c r="G384" i="107"/>
  <c r="F384" i="107"/>
  <c r="E384" i="107"/>
  <c r="D384" i="107"/>
  <c r="C384" i="107"/>
  <c r="B384" i="107"/>
  <c r="A384" i="107"/>
  <c r="L383" i="107"/>
  <c r="K383" i="107"/>
  <c r="I383" i="107"/>
  <c r="H383" i="107"/>
  <c r="G383" i="107"/>
  <c r="F383" i="107"/>
  <c r="E383" i="107"/>
  <c r="D383" i="107"/>
  <c r="C383" i="107"/>
  <c r="B383" i="107"/>
  <c r="A383" i="107"/>
  <c r="L382" i="107"/>
  <c r="K382" i="107"/>
  <c r="I382" i="107"/>
  <c r="H382" i="107"/>
  <c r="G382" i="107"/>
  <c r="F382" i="107"/>
  <c r="E382" i="107"/>
  <c r="D382" i="107"/>
  <c r="C382" i="107"/>
  <c r="B382" i="107"/>
  <c r="A382" i="107"/>
  <c r="L381" i="107"/>
  <c r="K381" i="107"/>
  <c r="I381" i="107"/>
  <c r="H381" i="107"/>
  <c r="G381" i="107"/>
  <c r="F381" i="107"/>
  <c r="E381" i="107"/>
  <c r="D381" i="107"/>
  <c r="C381" i="107"/>
  <c r="B381" i="107"/>
  <c r="A381" i="107"/>
  <c r="L380" i="107"/>
  <c r="K380" i="107"/>
  <c r="I380" i="107"/>
  <c r="H380" i="107"/>
  <c r="G380" i="107"/>
  <c r="F380" i="107"/>
  <c r="E380" i="107"/>
  <c r="D380" i="107"/>
  <c r="C380" i="107"/>
  <c r="B380" i="107"/>
  <c r="A380" i="107"/>
  <c r="L379" i="107"/>
  <c r="K379" i="107"/>
  <c r="I379" i="107"/>
  <c r="H379" i="107"/>
  <c r="G379" i="107"/>
  <c r="F379" i="107"/>
  <c r="E379" i="107"/>
  <c r="D379" i="107"/>
  <c r="C379" i="107"/>
  <c r="B379" i="107"/>
  <c r="A379" i="107"/>
  <c r="L378" i="107"/>
  <c r="K378" i="107"/>
  <c r="I378" i="107"/>
  <c r="H378" i="107"/>
  <c r="G378" i="107"/>
  <c r="F378" i="107"/>
  <c r="E378" i="107"/>
  <c r="D378" i="107"/>
  <c r="C378" i="107"/>
  <c r="B378" i="107"/>
  <c r="A378" i="107"/>
  <c r="L377" i="107"/>
  <c r="K377" i="107"/>
  <c r="I377" i="107"/>
  <c r="H377" i="107"/>
  <c r="G377" i="107"/>
  <c r="F377" i="107"/>
  <c r="E377" i="107"/>
  <c r="D377" i="107"/>
  <c r="C377" i="107"/>
  <c r="B377" i="107"/>
  <c r="A377" i="107"/>
  <c r="L376" i="107"/>
  <c r="K376" i="107"/>
  <c r="I376" i="107"/>
  <c r="H376" i="107"/>
  <c r="G376" i="107"/>
  <c r="F376" i="107"/>
  <c r="E376" i="107"/>
  <c r="D376" i="107"/>
  <c r="C376" i="107"/>
  <c r="B376" i="107"/>
  <c r="A376" i="107"/>
  <c r="L375" i="107"/>
  <c r="K375" i="107"/>
  <c r="I375" i="107"/>
  <c r="H375" i="107"/>
  <c r="G375" i="107"/>
  <c r="F375" i="107"/>
  <c r="E375" i="107"/>
  <c r="D375" i="107"/>
  <c r="C375" i="107"/>
  <c r="B375" i="107"/>
  <c r="A375" i="107"/>
  <c r="L374" i="107"/>
  <c r="K374" i="107"/>
  <c r="I374" i="107"/>
  <c r="H374" i="107"/>
  <c r="G374" i="107"/>
  <c r="F374" i="107"/>
  <c r="E374" i="107"/>
  <c r="D374" i="107"/>
  <c r="C374" i="107"/>
  <c r="B374" i="107"/>
  <c r="A374" i="107"/>
  <c r="L373" i="107"/>
  <c r="K373" i="107"/>
  <c r="I373" i="107"/>
  <c r="H373" i="107"/>
  <c r="G373" i="107"/>
  <c r="F373" i="107"/>
  <c r="E373" i="107"/>
  <c r="D373" i="107"/>
  <c r="C373" i="107"/>
  <c r="B373" i="107"/>
  <c r="A373" i="107"/>
  <c r="L372" i="107"/>
  <c r="K372" i="107"/>
  <c r="I372" i="107"/>
  <c r="H372" i="107"/>
  <c r="G372" i="107"/>
  <c r="F372" i="107"/>
  <c r="E372" i="107"/>
  <c r="D372" i="107"/>
  <c r="C372" i="107"/>
  <c r="B372" i="107"/>
  <c r="A372" i="107"/>
  <c r="L371" i="107"/>
  <c r="K371" i="107"/>
  <c r="I371" i="107"/>
  <c r="H371" i="107"/>
  <c r="G371" i="107"/>
  <c r="F371" i="107"/>
  <c r="E371" i="107"/>
  <c r="D371" i="107"/>
  <c r="C371" i="107"/>
  <c r="B371" i="107"/>
  <c r="A371" i="107"/>
  <c r="L370" i="107"/>
  <c r="K370" i="107"/>
  <c r="I370" i="107"/>
  <c r="H370" i="107"/>
  <c r="G370" i="107"/>
  <c r="F370" i="107"/>
  <c r="E370" i="107"/>
  <c r="D370" i="107"/>
  <c r="C370" i="107"/>
  <c r="B370" i="107"/>
  <c r="A370" i="107"/>
  <c r="L369" i="107"/>
  <c r="K369" i="107"/>
  <c r="I369" i="107"/>
  <c r="H369" i="107"/>
  <c r="G369" i="107"/>
  <c r="F369" i="107"/>
  <c r="E369" i="107"/>
  <c r="D369" i="107"/>
  <c r="C369" i="107"/>
  <c r="B369" i="107"/>
  <c r="A369" i="107"/>
  <c r="L368" i="107"/>
  <c r="K368" i="107"/>
  <c r="I368" i="107"/>
  <c r="H368" i="107"/>
  <c r="G368" i="107"/>
  <c r="F368" i="107"/>
  <c r="E368" i="107"/>
  <c r="D368" i="107"/>
  <c r="C368" i="107"/>
  <c r="B368" i="107"/>
  <c r="A368" i="107"/>
  <c r="L367" i="107"/>
  <c r="K367" i="107"/>
  <c r="I367" i="107"/>
  <c r="H367" i="107"/>
  <c r="G367" i="107"/>
  <c r="F367" i="107"/>
  <c r="E367" i="107"/>
  <c r="D367" i="107"/>
  <c r="C367" i="107"/>
  <c r="B367" i="107"/>
  <c r="A367" i="107"/>
  <c r="L366" i="107"/>
  <c r="K366" i="107"/>
  <c r="I366" i="107"/>
  <c r="H366" i="107"/>
  <c r="G366" i="107"/>
  <c r="F366" i="107"/>
  <c r="E366" i="107"/>
  <c r="D366" i="107"/>
  <c r="C366" i="107"/>
  <c r="B366" i="107"/>
  <c r="A366" i="107"/>
  <c r="L365" i="107"/>
  <c r="K365" i="107"/>
  <c r="I365" i="107"/>
  <c r="H365" i="107"/>
  <c r="G365" i="107"/>
  <c r="F365" i="107"/>
  <c r="E365" i="107"/>
  <c r="D365" i="107"/>
  <c r="C365" i="107"/>
  <c r="B365" i="107"/>
  <c r="A365" i="107"/>
  <c r="L364" i="107"/>
  <c r="K364" i="107"/>
  <c r="I364" i="107"/>
  <c r="H364" i="107"/>
  <c r="G364" i="107"/>
  <c r="F364" i="107"/>
  <c r="E364" i="107"/>
  <c r="D364" i="107"/>
  <c r="C364" i="107"/>
  <c r="B364" i="107"/>
  <c r="A364" i="107"/>
  <c r="L363" i="107"/>
  <c r="K363" i="107"/>
  <c r="I363" i="107"/>
  <c r="H363" i="107"/>
  <c r="G363" i="107"/>
  <c r="F363" i="107"/>
  <c r="E363" i="107"/>
  <c r="D363" i="107"/>
  <c r="C363" i="107"/>
  <c r="B363" i="107"/>
  <c r="A363" i="107"/>
  <c r="L362" i="107"/>
  <c r="K362" i="107"/>
  <c r="I362" i="107"/>
  <c r="H362" i="107"/>
  <c r="G362" i="107"/>
  <c r="F362" i="107"/>
  <c r="E362" i="107"/>
  <c r="D362" i="107"/>
  <c r="C362" i="107"/>
  <c r="B362" i="107"/>
  <c r="A362" i="107"/>
  <c r="L361" i="107"/>
  <c r="K361" i="107"/>
  <c r="I361" i="107"/>
  <c r="H361" i="107"/>
  <c r="G361" i="107"/>
  <c r="F361" i="107"/>
  <c r="E361" i="107"/>
  <c r="D361" i="107"/>
  <c r="C361" i="107"/>
  <c r="B361" i="107"/>
  <c r="A361" i="107"/>
  <c r="L360" i="107"/>
  <c r="K360" i="107"/>
  <c r="I360" i="107"/>
  <c r="H360" i="107"/>
  <c r="G360" i="107"/>
  <c r="F360" i="107"/>
  <c r="E360" i="107"/>
  <c r="D360" i="107"/>
  <c r="C360" i="107"/>
  <c r="B360" i="107"/>
  <c r="A360" i="107"/>
  <c r="L359" i="107"/>
  <c r="K359" i="107"/>
  <c r="I359" i="107"/>
  <c r="H359" i="107"/>
  <c r="G359" i="107"/>
  <c r="F359" i="107"/>
  <c r="E359" i="107"/>
  <c r="D359" i="107"/>
  <c r="C359" i="107"/>
  <c r="B359" i="107"/>
  <c r="A359" i="107"/>
  <c r="L358" i="107"/>
  <c r="K358" i="107"/>
  <c r="I358" i="107"/>
  <c r="H358" i="107"/>
  <c r="G358" i="107"/>
  <c r="F358" i="107"/>
  <c r="E358" i="107"/>
  <c r="D358" i="107"/>
  <c r="C358" i="107"/>
  <c r="B358" i="107"/>
  <c r="A358" i="107"/>
  <c r="L357" i="107"/>
  <c r="K357" i="107"/>
  <c r="I357" i="107"/>
  <c r="H357" i="107"/>
  <c r="G357" i="107"/>
  <c r="F357" i="107"/>
  <c r="E357" i="107"/>
  <c r="D357" i="107"/>
  <c r="C357" i="107"/>
  <c r="B357" i="107"/>
  <c r="A357" i="107"/>
  <c r="L356" i="107"/>
  <c r="K356" i="107"/>
  <c r="I356" i="107"/>
  <c r="H356" i="107"/>
  <c r="G356" i="107"/>
  <c r="F356" i="107"/>
  <c r="E356" i="107"/>
  <c r="D356" i="107"/>
  <c r="C356" i="107"/>
  <c r="B356" i="107"/>
  <c r="A356" i="107"/>
  <c r="L355" i="107"/>
  <c r="K355" i="107"/>
  <c r="I355" i="107"/>
  <c r="H355" i="107"/>
  <c r="G355" i="107"/>
  <c r="F355" i="107"/>
  <c r="E355" i="107"/>
  <c r="D355" i="107"/>
  <c r="C355" i="107"/>
  <c r="B355" i="107"/>
  <c r="A355" i="107"/>
  <c r="L354" i="107"/>
  <c r="K354" i="107"/>
  <c r="I354" i="107"/>
  <c r="H354" i="107"/>
  <c r="G354" i="107"/>
  <c r="F354" i="107"/>
  <c r="E354" i="107"/>
  <c r="D354" i="107"/>
  <c r="C354" i="107"/>
  <c r="B354" i="107"/>
  <c r="A354" i="107"/>
  <c r="L353" i="107"/>
  <c r="K353" i="107"/>
  <c r="I353" i="107"/>
  <c r="H353" i="107"/>
  <c r="G353" i="107"/>
  <c r="F353" i="107"/>
  <c r="E353" i="107"/>
  <c r="D353" i="107"/>
  <c r="C353" i="107"/>
  <c r="B353" i="107"/>
  <c r="A353" i="107"/>
  <c r="L352" i="107"/>
  <c r="K352" i="107"/>
  <c r="I352" i="107"/>
  <c r="H352" i="107"/>
  <c r="G352" i="107"/>
  <c r="F352" i="107"/>
  <c r="E352" i="107"/>
  <c r="D352" i="107"/>
  <c r="C352" i="107"/>
  <c r="B352" i="107"/>
  <c r="A352" i="107"/>
  <c r="L351" i="107"/>
  <c r="K351" i="107"/>
  <c r="I351" i="107"/>
  <c r="H351" i="107"/>
  <c r="G351" i="107"/>
  <c r="F351" i="107"/>
  <c r="E351" i="107"/>
  <c r="D351" i="107"/>
  <c r="C351" i="107"/>
  <c r="B351" i="107"/>
  <c r="A351" i="107"/>
  <c r="L350" i="107"/>
  <c r="K350" i="107"/>
  <c r="I350" i="107"/>
  <c r="H350" i="107"/>
  <c r="G350" i="107"/>
  <c r="F350" i="107"/>
  <c r="E350" i="107"/>
  <c r="D350" i="107"/>
  <c r="C350" i="107"/>
  <c r="B350" i="107"/>
  <c r="A350" i="107"/>
  <c r="L349" i="107"/>
  <c r="K349" i="107"/>
  <c r="I349" i="107"/>
  <c r="H349" i="107"/>
  <c r="G349" i="107"/>
  <c r="F349" i="107"/>
  <c r="E349" i="107"/>
  <c r="D349" i="107"/>
  <c r="C349" i="107"/>
  <c r="B349" i="107"/>
  <c r="A349" i="107"/>
  <c r="L348" i="107"/>
  <c r="K348" i="107"/>
  <c r="I348" i="107"/>
  <c r="H348" i="107"/>
  <c r="G348" i="107"/>
  <c r="F348" i="107"/>
  <c r="E348" i="107"/>
  <c r="D348" i="107"/>
  <c r="C348" i="107"/>
  <c r="B348" i="107"/>
  <c r="A348" i="107"/>
  <c r="L347" i="107"/>
  <c r="K347" i="107"/>
  <c r="I347" i="107"/>
  <c r="H347" i="107"/>
  <c r="G347" i="107"/>
  <c r="F347" i="107"/>
  <c r="E347" i="107"/>
  <c r="D347" i="107"/>
  <c r="C347" i="107"/>
  <c r="B347" i="107"/>
  <c r="A347" i="107"/>
  <c r="L346" i="107"/>
  <c r="K346" i="107"/>
  <c r="I346" i="107"/>
  <c r="H346" i="107"/>
  <c r="G346" i="107"/>
  <c r="F346" i="107"/>
  <c r="E346" i="107"/>
  <c r="D346" i="107"/>
  <c r="C346" i="107"/>
  <c r="B346" i="107"/>
  <c r="A346" i="107"/>
  <c r="L345" i="107"/>
  <c r="K345" i="107"/>
  <c r="I345" i="107"/>
  <c r="H345" i="107"/>
  <c r="G345" i="107"/>
  <c r="F345" i="107"/>
  <c r="E345" i="107"/>
  <c r="D345" i="107"/>
  <c r="C345" i="107"/>
  <c r="B345" i="107"/>
  <c r="A345" i="107"/>
  <c r="L344" i="107"/>
  <c r="K344" i="107"/>
  <c r="I344" i="107"/>
  <c r="H344" i="107"/>
  <c r="G344" i="107"/>
  <c r="F344" i="107"/>
  <c r="E344" i="107"/>
  <c r="D344" i="107"/>
  <c r="C344" i="107"/>
  <c r="B344" i="107"/>
  <c r="A344" i="107"/>
  <c r="L343" i="107"/>
  <c r="K343" i="107"/>
  <c r="I343" i="107"/>
  <c r="H343" i="107"/>
  <c r="G343" i="107"/>
  <c r="F343" i="107"/>
  <c r="E343" i="107"/>
  <c r="D343" i="107"/>
  <c r="C343" i="107"/>
  <c r="B343" i="107"/>
  <c r="A343" i="107"/>
  <c r="L342" i="107"/>
  <c r="K342" i="107"/>
  <c r="I342" i="107"/>
  <c r="H342" i="107"/>
  <c r="G342" i="107"/>
  <c r="F342" i="107"/>
  <c r="E342" i="107"/>
  <c r="D342" i="107"/>
  <c r="C342" i="107"/>
  <c r="B342" i="107"/>
  <c r="A342" i="107"/>
  <c r="L341" i="107"/>
  <c r="K341" i="107"/>
  <c r="I341" i="107"/>
  <c r="H341" i="107"/>
  <c r="G341" i="107"/>
  <c r="F341" i="107"/>
  <c r="E341" i="107"/>
  <c r="D341" i="107"/>
  <c r="C341" i="107"/>
  <c r="B341" i="107"/>
  <c r="A341" i="107"/>
  <c r="L340" i="107"/>
  <c r="K340" i="107"/>
  <c r="I340" i="107"/>
  <c r="H340" i="107"/>
  <c r="G340" i="107"/>
  <c r="F340" i="107"/>
  <c r="E340" i="107"/>
  <c r="D340" i="107"/>
  <c r="C340" i="107"/>
  <c r="B340" i="107"/>
  <c r="A340" i="107"/>
  <c r="L339" i="107"/>
  <c r="K339" i="107"/>
  <c r="I339" i="107"/>
  <c r="H339" i="107"/>
  <c r="G339" i="107"/>
  <c r="F339" i="107"/>
  <c r="E339" i="107"/>
  <c r="D339" i="107"/>
  <c r="C339" i="107"/>
  <c r="B339" i="107"/>
  <c r="A339" i="107"/>
  <c r="L338" i="107"/>
  <c r="K338" i="107"/>
  <c r="I338" i="107"/>
  <c r="H338" i="107"/>
  <c r="G338" i="107"/>
  <c r="F338" i="107"/>
  <c r="E338" i="107"/>
  <c r="D338" i="107"/>
  <c r="C338" i="107"/>
  <c r="B338" i="107"/>
  <c r="A338" i="107"/>
  <c r="L337" i="107"/>
  <c r="K337" i="107"/>
  <c r="I337" i="107"/>
  <c r="H337" i="107"/>
  <c r="G337" i="107"/>
  <c r="F337" i="107"/>
  <c r="E337" i="107"/>
  <c r="D337" i="107"/>
  <c r="C337" i="107"/>
  <c r="B337" i="107"/>
  <c r="A337" i="107"/>
  <c r="L336" i="107"/>
  <c r="K336" i="107"/>
  <c r="I336" i="107"/>
  <c r="H336" i="107"/>
  <c r="G336" i="107"/>
  <c r="F336" i="107"/>
  <c r="E336" i="107"/>
  <c r="D336" i="107"/>
  <c r="C336" i="107"/>
  <c r="B336" i="107"/>
  <c r="A336" i="107"/>
  <c r="L335" i="107"/>
  <c r="K335" i="107"/>
  <c r="I335" i="107"/>
  <c r="H335" i="107"/>
  <c r="G335" i="107"/>
  <c r="F335" i="107"/>
  <c r="E335" i="107"/>
  <c r="D335" i="107"/>
  <c r="C335" i="107"/>
  <c r="B335" i="107"/>
  <c r="A335" i="107"/>
  <c r="L334" i="107"/>
  <c r="K334" i="107"/>
  <c r="I334" i="107"/>
  <c r="H334" i="107"/>
  <c r="G334" i="107"/>
  <c r="F334" i="107"/>
  <c r="E334" i="107"/>
  <c r="D334" i="107"/>
  <c r="C334" i="107"/>
  <c r="B334" i="107"/>
  <c r="A334" i="107"/>
  <c r="L333" i="107"/>
  <c r="K333" i="107"/>
  <c r="I333" i="107"/>
  <c r="H333" i="107"/>
  <c r="G333" i="107"/>
  <c r="F333" i="107"/>
  <c r="E333" i="107"/>
  <c r="D333" i="107"/>
  <c r="C333" i="107"/>
  <c r="B333" i="107"/>
  <c r="A333" i="107"/>
  <c r="L332" i="107"/>
  <c r="K332" i="107"/>
  <c r="I332" i="107"/>
  <c r="H332" i="107"/>
  <c r="G332" i="107"/>
  <c r="F332" i="107"/>
  <c r="E332" i="107"/>
  <c r="D332" i="107"/>
  <c r="C332" i="107"/>
  <c r="B332" i="107"/>
  <c r="A332" i="107"/>
  <c r="L331" i="107"/>
  <c r="K331" i="107"/>
  <c r="I331" i="107"/>
  <c r="H331" i="107"/>
  <c r="G331" i="107"/>
  <c r="F331" i="107"/>
  <c r="E331" i="107"/>
  <c r="D331" i="107"/>
  <c r="C331" i="107"/>
  <c r="B331" i="107"/>
  <c r="A331" i="107"/>
  <c r="L330" i="107"/>
  <c r="K330" i="107"/>
  <c r="I330" i="107"/>
  <c r="H330" i="107"/>
  <c r="G330" i="107"/>
  <c r="F330" i="107"/>
  <c r="E330" i="107"/>
  <c r="D330" i="107"/>
  <c r="C330" i="107"/>
  <c r="B330" i="107"/>
  <c r="A330" i="107"/>
  <c r="L329" i="107"/>
  <c r="K329" i="107"/>
  <c r="I329" i="107"/>
  <c r="H329" i="107"/>
  <c r="G329" i="107"/>
  <c r="F329" i="107"/>
  <c r="E329" i="107"/>
  <c r="D329" i="107"/>
  <c r="C329" i="107"/>
  <c r="B329" i="107"/>
  <c r="A329" i="107"/>
  <c r="L328" i="107"/>
  <c r="K328" i="107"/>
  <c r="I328" i="107"/>
  <c r="H328" i="107"/>
  <c r="G328" i="107"/>
  <c r="F328" i="107"/>
  <c r="E328" i="107"/>
  <c r="D328" i="107"/>
  <c r="C328" i="107"/>
  <c r="B328" i="107"/>
  <c r="A328" i="107"/>
  <c r="L327" i="107"/>
  <c r="K327" i="107"/>
  <c r="I327" i="107"/>
  <c r="H327" i="107"/>
  <c r="G327" i="107"/>
  <c r="F327" i="107"/>
  <c r="E327" i="107"/>
  <c r="D327" i="107"/>
  <c r="C327" i="107"/>
  <c r="B327" i="107"/>
  <c r="A327" i="107"/>
  <c r="L326" i="107"/>
  <c r="K326" i="107"/>
  <c r="I326" i="107"/>
  <c r="H326" i="107"/>
  <c r="G326" i="107"/>
  <c r="F326" i="107"/>
  <c r="E326" i="107"/>
  <c r="D326" i="107"/>
  <c r="C326" i="107"/>
  <c r="B326" i="107"/>
  <c r="A326" i="107"/>
  <c r="L325" i="107"/>
  <c r="K325" i="107"/>
  <c r="I325" i="107"/>
  <c r="H325" i="107"/>
  <c r="G325" i="107"/>
  <c r="F325" i="107"/>
  <c r="E325" i="107"/>
  <c r="D325" i="107"/>
  <c r="C325" i="107"/>
  <c r="B325" i="107"/>
  <c r="A325" i="107"/>
  <c r="L324" i="107"/>
  <c r="K324" i="107"/>
  <c r="I324" i="107"/>
  <c r="H324" i="107"/>
  <c r="G324" i="107"/>
  <c r="F324" i="107"/>
  <c r="E324" i="107"/>
  <c r="D324" i="107"/>
  <c r="C324" i="107"/>
  <c r="B324" i="107"/>
  <c r="A324" i="107"/>
  <c r="L323" i="107"/>
  <c r="K323" i="107"/>
  <c r="I323" i="107"/>
  <c r="H323" i="107"/>
  <c r="G323" i="107"/>
  <c r="F323" i="107"/>
  <c r="E323" i="107"/>
  <c r="D323" i="107"/>
  <c r="C323" i="107"/>
  <c r="B323" i="107"/>
  <c r="A323" i="107"/>
  <c r="L322" i="107"/>
  <c r="K322" i="107"/>
  <c r="I322" i="107"/>
  <c r="H322" i="107"/>
  <c r="G322" i="107"/>
  <c r="F322" i="107"/>
  <c r="E322" i="107"/>
  <c r="D322" i="107"/>
  <c r="C322" i="107"/>
  <c r="B322" i="107"/>
  <c r="A322" i="107"/>
  <c r="L321" i="107"/>
  <c r="K321" i="107"/>
  <c r="I321" i="107"/>
  <c r="H321" i="107"/>
  <c r="G321" i="107"/>
  <c r="F321" i="107"/>
  <c r="E321" i="107"/>
  <c r="D321" i="107"/>
  <c r="C321" i="107"/>
  <c r="B321" i="107"/>
  <c r="A321" i="107"/>
  <c r="L320" i="107"/>
  <c r="K320" i="107"/>
  <c r="I320" i="107"/>
  <c r="H320" i="107"/>
  <c r="G320" i="107"/>
  <c r="F320" i="107"/>
  <c r="E320" i="107"/>
  <c r="D320" i="107"/>
  <c r="C320" i="107"/>
  <c r="B320" i="107"/>
  <c r="A320" i="107"/>
  <c r="L319" i="107"/>
  <c r="K319" i="107"/>
  <c r="I319" i="107"/>
  <c r="H319" i="107"/>
  <c r="G319" i="107"/>
  <c r="F319" i="107"/>
  <c r="E319" i="107"/>
  <c r="D319" i="107"/>
  <c r="C319" i="107"/>
  <c r="B319" i="107"/>
  <c r="A319" i="107"/>
  <c r="L318" i="107"/>
  <c r="K318" i="107"/>
  <c r="I318" i="107"/>
  <c r="H318" i="107"/>
  <c r="G318" i="107"/>
  <c r="F318" i="107"/>
  <c r="E318" i="107"/>
  <c r="D318" i="107"/>
  <c r="C318" i="107"/>
  <c r="B318" i="107"/>
  <c r="A318" i="107"/>
  <c r="L317" i="107"/>
  <c r="K317" i="107"/>
  <c r="I317" i="107"/>
  <c r="H317" i="107"/>
  <c r="G317" i="107"/>
  <c r="F317" i="107"/>
  <c r="E317" i="107"/>
  <c r="D317" i="107"/>
  <c r="C317" i="107"/>
  <c r="B317" i="107"/>
  <c r="A317" i="107"/>
  <c r="L316" i="107"/>
  <c r="K316" i="107"/>
  <c r="I316" i="107"/>
  <c r="H316" i="107"/>
  <c r="G316" i="107"/>
  <c r="F316" i="107"/>
  <c r="E316" i="107"/>
  <c r="D316" i="107"/>
  <c r="C316" i="107"/>
  <c r="B316" i="107"/>
  <c r="A316" i="107"/>
  <c r="L315" i="107"/>
  <c r="K315" i="107"/>
  <c r="I315" i="107"/>
  <c r="H315" i="107"/>
  <c r="G315" i="107"/>
  <c r="F315" i="107"/>
  <c r="E315" i="107"/>
  <c r="D315" i="107"/>
  <c r="C315" i="107"/>
  <c r="B315" i="107"/>
  <c r="A315" i="107"/>
  <c r="L314" i="107"/>
  <c r="K314" i="107"/>
  <c r="I314" i="107"/>
  <c r="H314" i="107"/>
  <c r="G314" i="107"/>
  <c r="F314" i="107"/>
  <c r="E314" i="107"/>
  <c r="D314" i="107"/>
  <c r="C314" i="107"/>
  <c r="B314" i="107"/>
  <c r="A314" i="107"/>
  <c r="L313" i="107"/>
  <c r="K313" i="107"/>
  <c r="I313" i="107"/>
  <c r="H313" i="107"/>
  <c r="G313" i="107"/>
  <c r="F313" i="107"/>
  <c r="E313" i="107"/>
  <c r="D313" i="107"/>
  <c r="C313" i="107"/>
  <c r="B313" i="107"/>
  <c r="A313" i="107"/>
  <c r="L312" i="107"/>
  <c r="K312" i="107"/>
  <c r="I312" i="107"/>
  <c r="H312" i="107"/>
  <c r="G312" i="107"/>
  <c r="F312" i="107"/>
  <c r="E312" i="107"/>
  <c r="D312" i="107"/>
  <c r="C312" i="107"/>
  <c r="B312" i="107"/>
  <c r="A312" i="107"/>
  <c r="L311" i="107"/>
  <c r="K311" i="107"/>
  <c r="I311" i="107"/>
  <c r="H311" i="107"/>
  <c r="G311" i="107"/>
  <c r="F311" i="107"/>
  <c r="E311" i="107"/>
  <c r="D311" i="107"/>
  <c r="C311" i="107"/>
  <c r="B311" i="107"/>
  <c r="A311" i="107"/>
  <c r="L310" i="107"/>
  <c r="K310" i="107"/>
  <c r="I310" i="107"/>
  <c r="H310" i="107"/>
  <c r="G310" i="107"/>
  <c r="F310" i="107"/>
  <c r="E310" i="107"/>
  <c r="D310" i="107"/>
  <c r="C310" i="107"/>
  <c r="B310" i="107"/>
  <c r="A310" i="107"/>
  <c r="L309" i="107"/>
  <c r="K309" i="107"/>
  <c r="I309" i="107"/>
  <c r="H309" i="107"/>
  <c r="G309" i="107"/>
  <c r="F309" i="107"/>
  <c r="E309" i="107"/>
  <c r="D309" i="107"/>
  <c r="C309" i="107"/>
  <c r="B309" i="107"/>
  <c r="A309" i="107"/>
  <c r="L308" i="107"/>
  <c r="K308" i="107"/>
  <c r="I308" i="107"/>
  <c r="H308" i="107"/>
  <c r="G308" i="107"/>
  <c r="F308" i="107"/>
  <c r="E308" i="107"/>
  <c r="D308" i="107"/>
  <c r="C308" i="107"/>
  <c r="B308" i="107"/>
  <c r="A308" i="107"/>
  <c r="L307" i="107"/>
  <c r="K307" i="107"/>
  <c r="I307" i="107"/>
  <c r="H307" i="107"/>
  <c r="G307" i="107"/>
  <c r="F307" i="107"/>
  <c r="E307" i="107"/>
  <c r="D307" i="107"/>
  <c r="C307" i="107"/>
  <c r="B307" i="107"/>
  <c r="A307" i="107"/>
  <c r="L306" i="107"/>
  <c r="K306" i="107"/>
  <c r="I306" i="107"/>
  <c r="H306" i="107"/>
  <c r="G306" i="107"/>
  <c r="F306" i="107"/>
  <c r="E306" i="107"/>
  <c r="D306" i="107"/>
  <c r="C306" i="107"/>
  <c r="B306" i="107"/>
  <c r="A306" i="107"/>
  <c r="L305" i="107"/>
  <c r="K305" i="107"/>
  <c r="I305" i="107"/>
  <c r="H305" i="107"/>
  <c r="G305" i="107"/>
  <c r="F305" i="107"/>
  <c r="E305" i="107"/>
  <c r="D305" i="107"/>
  <c r="C305" i="107"/>
  <c r="B305" i="107"/>
  <c r="A305" i="107"/>
  <c r="L304" i="107"/>
  <c r="K304" i="107"/>
  <c r="I304" i="107"/>
  <c r="H304" i="107"/>
  <c r="G304" i="107"/>
  <c r="F304" i="107"/>
  <c r="E304" i="107"/>
  <c r="D304" i="107"/>
  <c r="C304" i="107"/>
  <c r="B304" i="107"/>
  <c r="A304" i="107"/>
  <c r="L303" i="107"/>
  <c r="K303" i="107"/>
  <c r="I303" i="107"/>
  <c r="H303" i="107"/>
  <c r="G303" i="107"/>
  <c r="F303" i="107"/>
  <c r="E303" i="107"/>
  <c r="D303" i="107"/>
  <c r="C303" i="107"/>
  <c r="B303" i="107"/>
  <c r="A303" i="107"/>
  <c r="L302" i="107"/>
  <c r="K302" i="107"/>
  <c r="I302" i="107"/>
  <c r="H302" i="107"/>
  <c r="G302" i="107"/>
  <c r="F302" i="107"/>
  <c r="E302" i="107"/>
  <c r="D302" i="107"/>
  <c r="C302" i="107"/>
  <c r="B302" i="107"/>
  <c r="A302" i="107"/>
  <c r="L301" i="107"/>
  <c r="K301" i="107"/>
  <c r="I301" i="107"/>
  <c r="H301" i="107"/>
  <c r="G301" i="107"/>
  <c r="F301" i="107"/>
  <c r="E301" i="107"/>
  <c r="D301" i="107"/>
  <c r="C301" i="107"/>
  <c r="B301" i="107"/>
  <c r="A301" i="107"/>
  <c r="L300" i="107"/>
  <c r="K300" i="107"/>
  <c r="I300" i="107"/>
  <c r="H300" i="107"/>
  <c r="G300" i="107"/>
  <c r="F300" i="107"/>
  <c r="E300" i="107"/>
  <c r="D300" i="107"/>
  <c r="C300" i="107"/>
  <c r="B300" i="107"/>
  <c r="A300" i="107"/>
  <c r="L299" i="107"/>
  <c r="K299" i="107"/>
  <c r="I299" i="107"/>
  <c r="H299" i="107"/>
  <c r="G299" i="107"/>
  <c r="F299" i="107"/>
  <c r="E299" i="107"/>
  <c r="D299" i="107"/>
  <c r="C299" i="107"/>
  <c r="B299" i="107"/>
  <c r="A299" i="107"/>
  <c r="L298" i="107"/>
  <c r="K298" i="107"/>
  <c r="I298" i="107"/>
  <c r="H298" i="107"/>
  <c r="G298" i="107"/>
  <c r="F298" i="107"/>
  <c r="E298" i="107"/>
  <c r="D298" i="107"/>
  <c r="C298" i="107"/>
  <c r="B298" i="107"/>
  <c r="A298" i="107"/>
  <c r="L297" i="107"/>
  <c r="K297" i="107"/>
  <c r="I297" i="107"/>
  <c r="H297" i="107"/>
  <c r="G297" i="107"/>
  <c r="F297" i="107"/>
  <c r="E297" i="107"/>
  <c r="D297" i="107"/>
  <c r="C297" i="107"/>
  <c r="B297" i="107"/>
  <c r="A297" i="107"/>
  <c r="L296" i="107"/>
  <c r="K296" i="107"/>
  <c r="I296" i="107"/>
  <c r="H296" i="107"/>
  <c r="G296" i="107"/>
  <c r="F296" i="107"/>
  <c r="E296" i="107"/>
  <c r="D296" i="107"/>
  <c r="C296" i="107"/>
  <c r="B296" i="107"/>
  <c r="A296" i="107"/>
  <c r="L295" i="107"/>
  <c r="K295" i="107"/>
  <c r="I295" i="107"/>
  <c r="H295" i="107"/>
  <c r="G295" i="107"/>
  <c r="F295" i="107"/>
  <c r="E295" i="107"/>
  <c r="D295" i="107"/>
  <c r="C295" i="107"/>
  <c r="B295" i="107"/>
  <c r="A295" i="107"/>
  <c r="L294" i="107"/>
  <c r="K294" i="107"/>
  <c r="I294" i="107"/>
  <c r="H294" i="107"/>
  <c r="G294" i="107"/>
  <c r="F294" i="107"/>
  <c r="E294" i="107"/>
  <c r="D294" i="107"/>
  <c r="C294" i="107"/>
  <c r="B294" i="107"/>
  <c r="A294" i="107"/>
  <c r="L293" i="107"/>
  <c r="K293" i="107"/>
  <c r="I293" i="107"/>
  <c r="H293" i="107"/>
  <c r="G293" i="107"/>
  <c r="F293" i="107"/>
  <c r="E293" i="107"/>
  <c r="D293" i="107"/>
  <c r="C293" i="107"/>
  <c r="B293" i="107"/>
  <c r="A293" i="107"/>
  <c r="L292" i="107"/>
  <c r="K292" i="107"/>
  <c r="I292" i="107"/>
  <c r="H292" i="107"/>
  <c r="G292" i="107"/>
  <c r="F292" i="107"/>
  <c r="E292" i="107"/>
  <c r="D292" i="107"/>
  <c r="C292" i="107"/>
  <c r="B292" i="107"/>
  <c r="A292" i="107"/>
  <c r="L291" i="107"/>
  <c r="K291" i="107"/>
  <c r="I291" i="107"/>
  <c r="H291" i="107"/>
  <c r="G291" i="107"/>
  <c r="F291" i="107"/>
  <c r="E291" i="107"/>
  <c r="D291" i="107"/>
  <c r="C291" i="107"/>
  <c r="B291" i="107"/>
  <c r="A291" i="107"/>
  <c r="L290" i="107"/>
  <c r="K290" i="107"/>
  <c r="I290" i="107"/>
  <c r="H290" i="107"/>
  <c r="G290" i="107"/>
  <c r="F290" i="107"/>
  <c r="E290" i="107"/>
  <c r="D290" i="107"/>
  <c r="C290" i="107"/>
  <c r="B290" i="107"/>
  <c r="A290" i="107"/>
  <c r="L289" i="107"/>
  <c r="K289" i="107"/>
  <c r="I289" i="107"/>
  <c r="H289" i="107"/>
  <c r="G289" i="107"/>
  <c r="F289" i="107"/>
  <c r="E289" i="107"/>
  <c r="D289" i="107"/>
  <c r="C289" i="107"/>
  <c r="B289" i="107"/>
  <c r="A289" i="107"/>
  <c r="L288" i="107"/>
  <c r="K288" i="107"/>
  <c r="I288" i="107"/>
  <c r="H288" i="107"/>
  <c r="G288" i="107"/>
  <c r="F288" i="107"/>
  <c r="E288" i="107"/>
  <c r="D288" i="107"/>
  <c r="C288" i="107"/>
  <c r="B288" i="107"/>
  <c r="A288" i="107"/>
  <c r="L287" i="107"/>
  <c r="K287" i="107"/>
  <c r="I287" i="107"/>
  <c r="H287" i="107"/>
  <c r="G287" i="107"/>
  <c r="F287" i="107"/>
  <c r="E287" i="107"/>
  <c r="D287" i="107"/>
  <c r="C287" i="107"/>
  <c r="B287" i="107"/>
  <c r="A287" i="107"/>
  <c r="L286" i="107"/>
  <c r="K286" i="107"/>
  <c r="I286" i="107"/>
  <c r="H286" i="107"/>
  <c r="G286" i="107"/>
  <c r="F286" i="107"/>
  <c r="E286" i="107"/>
  <c r="D286" i="107"/>
  <c r="C286" i="107"/>
  <c r="B286" i="107"/>
  <c r="A286" i="107"/>
  <c r="L285" i="107"/>
  <c r="K285" i="107"/>
  <c r="I285" i="107"/>
  <c r="H285" i="107"/>
  <c r="G285" i="107"/>
  <c r="F285" i="107"/>
  <c r="E285" i="107"/>
  <c r="D285" i="107"/>
  <c r="C285" i="107"/>
  <c r="B285" i="107"/>
  <c r="A285" i="107"/>
  <c r="L284" i="107"/>
  <c r="K284" i="107"/>
  <c r="I284" i="107"/>
  <c r="H284" i="107"/>
  <c r="G284" i="107"/>
  <c r="F284" i="107"/>
  <c r="E284" i="107"/>
  <c r="D284" i="107"/>
  <c r="C284" i="107"/>
  <c r="B284" i="107"/>
  <c r="A284" i="107"/>
  <c r="L283" i="107"/>
  <c r="K283" i="107"/>
  <c r="I283" i="107"/>
  <c r="H283" i="107"/>
  <c r="G283" i="107"/>
  <c r="F283" i="107"/>
  <c r="E283" i="107"/>
  <c r="D283" i="107"/>
  <c r="C283" i="107"/>
  <c r="B283" i="107"/>
  <c r="A283" i="107"/>
  <c r="L282" i="107"/>
  <c r="K282" i="107"/>
  <c r="I282" i="107"/>
  <c r="H282" i="107"/>
  <c r="G282" i="107"/>
  <c r="F282" i="107"/>
  <c r="E282" i="107"/>
  <c r="D282" i="107"/>
  <c r="C282" i="107"/>
  <c r="B282" i="107"/>
  <c r="A282" i="107"/>
  <c r="L281" i="107"/>
  <c r="K281" i="107"/>
  <c r="I281" i="107"/>
  <c r="H281" i="107"/>
  <c r="G281" i="107"/>
  <c r="F281" i="107"/>
  <c r="E281" i="107"/>
  <c r="D281" i="107"/>
  <c r="C281" i="107"/>
  <c r="B281" i="107"/>
  <c r="A281" i="107"/>
  <c r="L280" i="107"/>
  <c r="K280" i="107"/>
  <c r="I280" i="107"/>
  <c r="H280" i="107"/>
  <c r="G280" i="107"/>
  <c r="F280" i="107"/>
  <c r="E280" i="107"/>
  <c r="D280" i="107"/>
  <c r="C280" i="107"/>
  <c r="B280" i="107"/>
  <c r="A280" i="107"/>
  <c r="L279" i="107"/>
  <c r="K279" i="107"/>
  <c r="I279" i="107"/>
  <c r="H279" i="107"/>
  <c r="G279" i="107"/>
  <c r="F279" i="107"/>
  <c r="E279" i="107"/>
  <c r="D279" i="107"/>
  <c r="C279" i="107"/>
  <c r="B279" i="107"/>
  <c r="A279" i="107"/>
  <c r="L278" i="107"/>
  <c r="K278" i="107"/>
  <c r="I278" i="107"/>
  <c r="H278" i="107"/>
  <c r="G278" i="107"/>
  <c r="F278" i="107"/>
  <c r="E278" i="107"/>
  <c r="D278" i="107"/>
  <c r="C278" i="107"/>
  <c r="B278" i="107"/>
  <c r="A278" i="107"/>
  <c r="L277" i="107"/>
  <c r="K277" i="107"/>
  <c r="I277" i="107"/>
  <c r="H277" i="107"/>
  <c r="G277" i="107"/>
  <c r="F277" i="107"/>
  <c r="E277" i="107"/>
  <c r="D277" i="107"/>
  <c r="C277" i="107"/>
  <c r="B277" i="107"/>
  <c r="A277" i="107"/>
  <c r="L276" i="107"/>
  <c r="K276" i="107"/>
  <c r="I276" i="107"/>
  <c r="H276" i="107"/>
  <c r="G276" i="107"/>
  <c r="F276" i="107"/>
  <c r="E276" i="107"/>
  <c r="D276" i="107"/>
  <c r="C276" i="107"/>
  <c r="B276" i="107"/>
  <c r="A276" i="107"/>
  <c r="L275" i="107"/>
  <c r="K275" i="107"/>
  <c r="I275" i="107"/>
  <c r="H275" i="107"/>
  <c r="G275" i="107"/>
  <c r="F275" i="107"/>
  <c r="E275" i="107"/>
  <c r="D275" i="107"/>
  <c r="C275" i="107"/>
  <c r="B275" i="107"/>
  <c r="A275" i="107"/>
  <c r="L274" i="107"/>
  <c r="K274" i="107"/>
  <c r="I274" i="107"/>
  <c r="H274" i="107"/>
  <c r="G274" i="107"/>
  <c r="F274" i="107"/>
  <c r="E274" i="107"/>
  <c r="D274" i="107"/>
  <c r="C274" i="107"/>
  <c r="B274" i="107"/>
  <c r="A274" i="107"/>
  <c r="L273" i="107"/>
  <c r="K273" i="107"/>
  <c r="I273" i="107"/>
  <c r="H273" i="107"/>
  <c r="G273" i="107"/>
  <c r="F273" i="107"/>
  <c r="E273" i="107"/>
  <c r="D273" i="107"/>
  <c r="C273" i="107"/>
  <c r="B273" i="107"/>
  <c r="A273" i="107"/>
  <c r="L272" i="107"/>
  <c r="K272" i="107"/>
  <c r="I272" i="107"/>
  <c r="H272" i="107"/>
  <c r="G272" i="107"/>
  <c r="F272" i="107"/>
  <c r="E272" i="107"/>
  <c r="D272" i="107"/>
  <c r="C272" i="107"/>
  <c r="B272" i="107"/>
  <c r="A272" i="107"/>
  <c r="L271" i="107"/>
  <c r="K271" i="107"/>
  <c r="I271" i="107"/>
  <c r="H271" i="107"/>
  <c r="G271" i="107"/>
  <c r="F271" i="107"/>
  <c r="E271" i="107"/>
  <c r="D271" i="107"/>
  <c r="C271" i="107"/>
  <c r="B271" i="107"/>
  <c r="A271" i="107"/>
  <c r="L270" i="107"/>
  <c r="K270" i="107"/>
  <c r="I270" i="107"/>
  <c r="H270" i="107"/>
  <c r="G270" i="107"/>
  <c r="F270" i="107"/>
  <c r="E270" i="107"/>
  <c r="D270" i="107"/>
  <c r="C270" i="107"/>
  <c r="B270" i="107"/>
  <c r="A270" i="107"/>
  <c r="L269" i="107"/>
  <c r="K269" i="107"/>
  <c r="I269" i="107"/>
  <c r="H269" i="107"/>
  <c r="G269" i="107"/>
  <c r="F269" i="107"/>
  <c r="E269" i="107"/>
  <c r="D269" i="107"/>
  <c r="C269" i="107"/>
  <c r="B269" i="107"/>
  <c r="A269" i="107"/>
  <c r="L268" i="107"/>
  <c r="K268" i="107"/>
  <c r="I268" i="107"/>
  <c r="H268" i="107"/>
  <c r="G268" i="107"/>
  <c r="F268" i="107"/>
  <c r="E268" i="107"/>
  <c r="D268" i="107"/>
  <c r="C268" i="107"/>
  <c r="B268" i="107"/>
  <c r="A268" i="107"/>
  <c r="L267" i="107"/>
  <c r="K267" i="107"/>
  <c r="I267" i="107"/>
  <c r="H267" i="107"/>
  <c r="G267" i="107"/>
  <c r="F267" i="107"/>
  <c r="E267" i="107"/>
  <c r="D267" i="107"/>
  <c r="C267" i="107"/>
  <c r="B267" i="107"/>
  <c r="A267" i="107"/>
  <c r="L266" i="107"/>
  <c r="K266" i="107"/>
  <c r="I266" i="107"/>
  <c r="H266" i="107"/>
  <c r="G266" i="107"/>
  <c r="F266" i="107"/>
  <c r="E266" i="107"/>
  <c r="D266" i="107"/>
  <c r="C266" i="107"/>
  <c r="B266" i="107"/>
  <c r="A266" i="107"/>
  <c r="L265" i="107"/>
  <c r="K265" i="107"/>
  <c r="I265" i="107"/>
  <c r="H265" i="107"/>
  <c r="G265" i="107"/>
  <c r="F265" i="107"/>
  <c r="E265" i="107"/>
  <c r="D265" i="107"/>
  <c r="C265" i="107"/>
  <c r="B265" i="107"/>
  <c r="A265" i="107"/>
  <c r="L264" i="107"/>
  <c r="K264" i="107"/>
  <c r="I264" i="107"/>
  <c r="H264" i="107"/>
  <c r="G264" i="107"/>
  <c r="F264" i="107"/>
  <c r="E264" i="107"/>
  <c r="D264" i="107"/>
  <c r="C264" i="107"/>
  <c r="B264" i="107"/>
  <c r="A264" i="107"/>
  <c r="L263" i="107"/>
  <c r="K263" i="107"/>
  <c r="I263" i="107"/>
  <c r="H263" i="107"/>
  <c r="G263" i="107"/>
  <c r="F263" i="107"/>
  <c r="E263" i="107"/>
  <c r="D263" i="107"/>
  <c r="C263" i="107"/>
  <c r="B263" i="107"/>
  <c r="A263" i="107"/>
  <c r="L262" i="107"/>
  <c r="K262" i="107"/>
  <c r="I262" i="107"/>
  <c r="H262" i="107"/>
  <c r="G262" i="107"/>
  <c r="F262" i="107"/>
  <c r="E262" i="107"/>
  <c r="D262" i="107"/>
  <c r="C262" i="107"/>
  <c r="B262" i="107"/>
  <c r="A262" i="107"/>
  <c r="L261" i="107"/>
  <c r="K261" i="107"/>
  <c r="I261" i="107"/>
  <c r="H261" i="107"/>
  <c r="G261" i="107"/>
  <c r="F261" i="107"/>
  <c r="E261" i="107"/>
  <c r="D261" i="107"/>
  <c r="C261" i="107"/>
  <c r="B261" i="107"/>
  <c r="A261" i="107"/>
  <c r="L260" i="107"/>
  <c r="K260" i="107"/>
  <c r="I260" i="107"/>
  <c r="H260" i="107"/>
  <c r="G260" i="107"/>
  <c r="F260" i="107"/>
  <c r="E260" i="107"/>
  <c r="D260" i="107"/>
  <c r="C260" i="107"/>
  <c r="B260" i="107"/>
  <c r="A260" i="107"/>
  <c r="L259" i="107"/>
  <c r="K259" i="107"/>
  <c r="I259" i="107"/>
  <c r="H259" i="107"/>
  <c r="G259" i="107"/>
  <c r="F259" i="107"/>
  <c r="E259" i="107"/>
  <c r="D259" i="107"/>
  <c r="C259" i="107"/>
  <c r="B259" i="107"/>
  <c r="A259" i="107"/>
  <c r="L258" i="107"/>
  <c r="K258" i="107"/>
  <c r="I258" i="107"/>
  <c r="H258" i="107"/>
  <c r="G258" i="107"/>
  <c r="F258" i="107"/>
  <c r="E258" i="107"/>
  <c r="D258" i="107"/>
  <c r="C258" i="107"/>
  <c r="B258" i="107"/>
  <c r="A258" i="107"/>
  <c r="L257" i="107"/>
  <c r="K257" i="107"/>
  <c r="I257" i="107"/>
  <c r="H257" i="107"/>
  <c r="G257" i="107"/>
  <c r="F257" i="107"/>
  <c r="E257" i="107"/>
  <c r="D257" i="107"/>
  <c r="C257" i="107"/>
  <c r="B257" i="107"/>
  <c r="A257" i="107"/>
  <c r="L256" i="107"/>
  <c r="K256" i="107"/>
  <c r="I256" i="107"/>
  <c r="H256" i="107"/>
  <c r="G256" i="107"/>
  <c r="F256" i="107"/>
  <c r="E256" i="107"/>
  <c r="D256" i="107"/>
  <c r="C256" i="107"/>
  <c r="B256" i="107"/>
  <c r="A256" i="107"/>
  <c r="L255" i="107"/>
  <c r="K255" i="107"/>
  <c r="I255" i="107"/>
  <c r="H255" i="107"/>
  <c r="G255" i="107"/>
  <c r="F255" i="107"/>
  <c r="E255" i="107"/>
  <c r="D255" i="107"/>
  <c r="C255" i="107"/>
  <c r="B255" i="107"/>
  <c r="A255" i="107"/>
  <c r="L254" i="107"/>
  <c r="K254" i="107"/>
  <c r="I254" i="107"/>
  <c r="H254" i="107"/>
  <c r="G254" i="107"/>
  <c r="F254" i="107"/>
  <c r="E254" i="107"/>
  <c r="D254" i="107"/>
  <c r="C254" i="107"/>
  <c r="B254" i="107"/>
  <c r="A254" i="107"/>
  <c r="L253" i="107"/>
  <c r="K253" i="107"/>
  <c r="I253" i="107"/>
  <c r="H253" i="107"/>
  <c r="G253" i="107"/>
  <c r="F253" i="107"/>
  <c r="E253" i="107"/>
  <c r="D253" i="107"/>
  <c r="C253" i="107"/>
  <c r="B253" i="107"/>
  <c r="A253" i="107"/>
  <c r="L252" i="107"/>
  <c r="K252" i="107"/>
  <c r="I252" i="107"/>
  <c r="H252" i="107"/>
  <c r="G252" i="107"/>
  <c r="F252" i="107"/>
  <c r="E252" i="107"/>
  <c r="D252" i="107"/>
  <c r="C252" i="107"/>
  <c r="B252" i="107"/>
  <c r="A252" i="107"/>
  <c r="L251" i="107"/>
  <c r="K251" i="107"/>
  <c r="I251" i="107"/>
  <c r="H251" i="107"/>
  <c r="G251" i="107"/>
  <c r="F251" i="107"/>
  <c r="E251" i="107"/>
  <c r="D251" i="107"/>
  <c r="C251" i="107"/>
  <c r="B251" i="107"/>
  <c r="A251" i="107"/>
  <c r="L250" i="107"/>
  <c r="K250" i="107"/>
  <c r="I250" i="107"/>
  <c r="H250" i="107"/>
  <c r="G250" i="107"/>
  <c r="F250" i="107"/>
  <c r="E250" i="107"/>
  <c r="D250" i="107"/>
  <c r="C250" i="107"/>
  <c r="B250" i="107"/>
  <c r="A250" i="107"/>
  <c r="L249" i="107"/>
  <c r="K249" i="107"/>
  <c r="I249" i="107"/>
  <c r="H249" i="107"/>
  <c r="G249" i="107"/>
  <c r="F249" i="107"/>
  <c r="E249" i="107"/>
  <c r="D249" i="107"/>
  <c r="C249" i="107"/>
  <c r="B249" i="107"/>
  <c r="A249" i="107"/>
  <c r="L248" i="107"/>
  <c r="K248" i="107"/>
  <c r="I248" i="107"/>
  <c r="H248" i="107"/>
  <c r="G248" i="107"/>
  <c r="F248" i="107"/>
  <c r="E248" i="107"/>
  <c r="D248" i="107"/>
  <c r="C248" i="107"/>
  <c r="B248" i="107"/>
  <c r="A248" i="107"/>
  <c r="L247" i="107"/>
  <c r="K247" i="107"/>
  <c r="I247" i="107"/>
  <c r="H247" i="107"/>
  <c r="G247" i="107"/>
  <c r="F247" i="107"/>
  <c r="E247" i="107"/>
  <c r="D247" i="107"/>
  <c r="C247" i="107"/>
  <c r="B247" i="107"/>
  <c r="A247" i="107"/>
  <c r="L246" i="107"/>
  <c r="K246" i="107"/>
  <c r="I246" i="107"/>
  <c r="H246" i="107"/>
  <c r="G246" i="107"/>
  <c r="F246" i="107"/>
  <c r="E246" i="107"/>
  <c r="D246" i="107"/>
  <c r="C246" i="107"/>
  <c r="B246" i="107"/>
  <c r="A246" i="107"/>
  <c r="L245" i="107"/>
  <c r="K245" i="107"/>
  <c r="I245" i="107"/>
  <c r="H245" i="107"/>
  <c r="G245" i="107"/>
  <c r="F245" i="107"/>
  <c r="E245" i="107"/>
  <c r="D245" i="107"/>
  <c r="C245" i="107"/>
  <c r="B245" i="107"/>
  <c r="A245" i="107"/>
  <c r="L244" i="107"/>
  <c r="K244" i="107"/>
  <c r="I244" i="107"/>
  <c r="H244" i="107"/>
  <c r="G244" i="107"/>
  <c r="F244" i="107"/>
  <c r="E244" i="107"/>
  <c r="D244" i="107"/>
  <c r="C244" i="107"/>
  <c r="B244" i="107"/>
  <c r="A244" i="107"/>
  <c r="L243" i="107"/>
  <c r="K243" i="107"/>
  <c r="I243" i="107"/>
  <c r="H243" i="107"/>
  <c r="G243" i="107"/>
  <c r="F243" i="107"/>
  <c r="E243" i="107"/>
  <c r="D243" i="107"/>
  <c r="C243" i="107"/>
  <c r="B243" i="107"/>
  <c r="A243" i="107"/>
  <c r="L242" i="107"/>
  <c r="K242" i="107"/>
  <c r="I242" i="107"/>
  <c r="H242" i="107"/>
  <c r="G242" i="107"/>
  <c r="F242" i="107"/>
  <c r="E242" i="107"/>
  <c r="D242" i="107"/>
  <c r="C242" i="107"/>
  <c r="B242" i="107"/>
  <c r="A242" i="107"/>
  <c r="L241" i="107"/>
  <c r="K241" i="107"/>
  <c r="I241" i="107"/>
  <c r="H241" i="107"/>
  <c r="G241" i="107"/>
  <c r="F241" i="107"/>
  <c r="E241" i="107"/>
  <c r="D241" i="107"/>
  <c r="C241" i="107"/>
  <c r="B241" i="107"/>
  <c r="A241" i="107"/>
  <c r="L240" i="107"/>
  <c r="K240" i="107"/>
  <c r="I240" i="107"/>
  <c r="H240" i="107"/>
  <c r="G240" i="107"/>
  <c r="F240" i="107"/>
  <c r="E240" i="107"/>
  <c r="D240" i="107"/>
  <c r="C240" i="107"/>
  <c r="B240" i="107"/>
  <c r="A240" i="107"/>
  <c r="L239" i="107"/>
  <c r="K239" i="107"/>
  <c r="I239" i="107"/>
  <c r="H239" i="107"/>
  <c r="G239" i="107"/>
  <c r="F239" i="107"/>
  <c r="E239" i="107"/>
  <c r="D239" i="107"/>
  <c r="C239" i="107"/>
  <c r="B239" i="107"/>
  <c r="A239" i="107"/>
  <c r="L238" i="107"/>
  <c r="K238" i="107"/>
  <c r="I238" i="107"/>
  <c r="H238" i="107"/>
  <c r="G238" i="107"/>
  <c r="F238" i="107"/>
  <c r="E238" i="107"/>
  <c r="D238" i="107"/>
  <c r="C238" i="107"/>
  <c r="B238" i="107"/>
  <c r="A238" i="107"/>
  <c r="L237" i="107"/>
  <c r="K237" i="107"/>
  <c r="I237" i="107"/>
  <c r="H237" i="107"/>
  <c r="G237" i="107"/>
  <c r="F237" i="107"/>
  <c r="E237" i="107"/>
  <c r="D237" i="107"/>
  <c r="C237" i="107"/>
  <c r="B237" i="107"/>
  <c r="A237" i="107"/>
  <c r="L236" i="107"/>
  <c r="K236" i="107"/>
  <c r="I236" i="107"/>
  <c r="H236" i="107"/>
  <c r="G236" i="107"/>
  <c r="F236" i="107"/>
  <c r="E236" i="107"/>
  <c r="D236" i="107"/>
  <c r="C236" i="107"/>
  <c r="B236" i="107"/>
  <c r="A236" i="107"/>
  <c r="L235" i="107"/>
  <c r="K235" i="107"/>
  <c r="I235" i="107"/>
  <c r="H235" i="107"/>
  <c r="G235" i="107"/>
  <c r="F235" i="107"/>
  <c r="E235" i="107"/>
  <c r="D235" i="107"/>
  <c r="C235" i="107"/>
  <c r="B235" i="107"/>
  <c r="A235" i="107"/>
  <c r="L234" i="107"/>
  <c r="K234" i="107"/>
  <c r="I234" i="107"/>
  <c r="H234" i="107"/>
  <c r="G234" i="107"/>
  <c r="F234" i="107"/>
  <c r="E234" i="107"/>
  <c r="D234" i="107"/>
  <c r="C234" i="107"/>
  <c r="B234" i="107"/>
  <c r="A234" i="107"/>
  <c r="L233" i="107"/>
  <c r="K233" i="107"/>
  <c r="I233" i="107"/>
  <c r="H233" i="107"/>
  <c r="G233" i="107"/>
  <c r="F233" i="107"/>
  <c r="E233" i="107"/>
  <c r="D233" i="107"/>
  <c r="C233" i="107"/>
  <c r="B233" i="107"/>
  <c r="A233" i="107"/>
  <c r="L232" i="107"/>
  <c r="K232" i="107"/>
  <c r="I232" i="107"/>
  <c r="H232" i="107"/>
  <c r="G232" i="107"/>
  <c r="F232" i="107"/>
  <c r="E232" i="107"/>
  <c r="D232" i="107"/>
  <c r="C232" i="107"/>
  <c r="B232" i="107"/>
  <c r="A232" i="107"/>
  <c r="L231" i="107"/>
  <c r="K231" i="107"/>
  <c r="I231" i="107"/>
  <c r="H231" i="107"/>
  <c r="G231" i="107"/>
  <c r="F231" i="107"/>
  <c r="E231" i="107"/>
  <c r="D231" i="107"/>
  <c r="C231" i="107"/>
  <c r="B231" i="107"/>
  <c r="A231" i="107"/>
  <c r="L230" i="107"/>
  <c r="K230" i="107"/>
  <c r="I230" i="107"/>
  <c r="H230" i="107"/>
  <c r="G230" i="107"/>
  <c r="F230" i="107"/>
  <c r="E230" i="107"/>
  <c r="D230" i="107"/>
  <c r="C230" i="107"/>
  <c r="B230" i="107"/>
  <c r="A230" i="107"/>
  <c r="L229" i="107"/>
  <c r="K229" i="107"/>
  <c r="I229" i="107"/>
  <c r="H229" i="107"/>
  <c r="G229" i="107"/>
  <c r="F229" i="107"/>
  <c r="E229" i="107"/>
  <c r="D229" i="107"/>
  <c r="C229" i="107"/>
  <c r="B229" i="107"/>
  <c r="A229" i="107"/>
  <c r="L228" i="107"/>
  <c r="K228" i="107"/>
  <c r="I228" i="107"/>
  <c r="H228" i="107"/>
  <c r="G228" i="107"/>
  <c r="F228" i="107"/>
  <c r="E228" i="107"/>
  <c r="D228" i="107"/>
  <c r="C228" i="107"/>
  <c r="B228" i="107"/>
  <c r="A228" i="107"/>
  <c r="L227" i="107"/>
  <c r="K227" i="107"/>
  <c r="I227" i="107"/>
  <c r="H227" i="107"/>
  <c r="G227" i="107"/>
  <c r="F227" i="107"/>
  <c r="E227" i="107"/>
  <c r="D227" i="107"/>
  <c r="C227" i="107"/>
  <c r="B227" i="107"/>
  <c r="A227" i="107"/>
  <c r="L226" i="107"/>
  <c r="K226" i="107"/>
  <c r="I226" i="107"/>
  <c r="H226" i="107"/>
  <c r="G226" i="107"/>
  <c r="F226" i="107"/>
  <c r="E226" i="107"/>
  <c r="D226" i="107"/>
  <c r="C226" i="107"/>
  <c r="B226" i="107"/>
  <c r="A226" i="107"/>
  <c r="L225" i="107"/>
  <c r="K225" i="107"/>
  <c r="I225" i="107"/>
  <c r="H225" i="107"/>
  <c r="G225" i="107"/>
  <c r="F225" i="107"/>
  <c r="E225" i="107"/>
  <c r="D225" i="107"/>
  <c r="C225" i="107"/>
  <c r="B225" i="107"/>
  <c r="A225" i="107"/>
  <c r="L224" i="107"/>
  <c r="K224" i="107"/>
  <c r="I224" i="107"/>
  <c r="H224" i="107"/>
  <c r="G224" i="107"/>
  <c r="F224" i="107"/>
  <c r="E224" i="107"/>
  <c r="D224" i="107"/>
  <c r="C224" i="107"/>
  <c r="B224" i="107"/>
  <c r="A224" i="107"/>
  <c r="L223" i="107"/>
  <c r="K223" i="107"/>
  <c r="I223" i="107"/>
  <c r="H223" i="107"/>
  <c r="G223" i="107"/>
  <c r="F223" i="107"/>
  <c r="E223" i="107"/>
  <c r="D223" i="107"/>
  <c r="C223" i="107"/>
  <c r="B223" i="107"/>
  <c r="A223" i="107"/>
  <c r="L222" i="107"/>
  <c r="K222" i="107"/>
  <c r="I222" i="107"/>
  <c r="H222" i="107"/>
  <c r="G222" i="107"/>
  <c r="F222" i="107"/>
  <c r="E222" i="107"/>
  <c r="D222" i="107"/>
  <c r="C222" i="107"/>
  <c r="B222" i="107"/>
  <c r="A222" i="107"/>
  <c r="L221" i="107"/>
  <c r="K221" i="107"/>
  <c r="I221" i="107"/>
  <c r="H221" i="107"/>
  <c r="G221" i="107"/>
  <c r="F221" i="107"/>
  <c r="E221" i="107"/>
  <c r="D221" i="107"/>
  <c r="C221" i="107"/>
  <c r="B221" i="107"/>
  <c r="A221" i="107"/>
  <c r="L220" i="107"/>
  <c r="K220" i="107"/>
  <c r="I220" i="107"/>
  <c r="H220" i="107"/>
  <c r="G220" i="107"/>
  <c r="F220" i="107"/>
  <c r="E220" i="107"/>
  <c r="D220" i="107"/>
  <c r="C220" i="107"/>
  <c r="B220" i="107"/>
  <c r="A220" i="107"/>
  <c r="L219" i="107"/>
  <c r="K219" i="107"/>
  <c r="I219" i="107"/>
  <c r="H219" i="107"/>
  <c r="G219" i="107"/>
  <c r="F219" i="107"/>
  <c r="E219" i="107"/>
  <c r="D219" i="107"/>
  <c r="C219" i="107"/>
  <c r="B219" i="107"/>
  <c r="A219" i="107"/>
  <c r="L218" i="107"/>
  <c r="K218" i="107"/>
  <c r="I218" i="107"/>
  <c r="H218" i="107"/>
  <c r="G218" i="107"/>
  <c r="F218" i="107"/>
  <c r="E218" i="107"/>
  <c r="D218" i="107"/>
  <c r="C218" i="107"/>
  <c r="B218" i="107"/>
  <c r="A218" i="107"/>
  <c r="L217" i="107"/>
  <c r="K217" i="107"/>
  <c r="I217" i="107"/>
  <c r="H217" i="107"/>
  <c r="G217" i="107"/>
  <c r="F217" i="107"/>
  <c r="E217" i="107"/>
  <c r="D217" i="107"/>
  <c r="C217" i="107"/>
  <c r="B217" i="107"/>
  <c r="A217" i="107"/>
  <c r="L216" i="107"/>
  <c r="K216" i="107"/>
  <c r="I216" i="107"/>
  <c r="H216" i="107"/>
  <c r="G216" i="107"/>
  <c r="F216" i="107"/>
  <c r="E216" i="107"/>
  <c r="D216" i="107"/>
  <c r="C216" i="107"/>
  <c r="B216" i="107"/>
  <c r="A216" i="107"/>
  <c r="L215" i="107"/>
  <c r="K215" i="107"/>
  <c r="I215" i="107"/>
  <c r="H215" i="107"/>
  <c r="G215" i="107"/>
  <c r="F215" i="107"/>
  <c r="E215" i="107"/>
  <c r="D215" i="107"/>
  <c r="C215" i="107"/>
  <c r="B215" i="107"/>
  <c r="A215" i="107"/>
  <c r="L214" i="107"/>
  <c r="K214" i="107"/>
  <c r="I214" i="107"/>
  <c r="H214" i="107"/>
  <c r="G214" i="107"/>
  <c r="F214" i="107"/>
  <c r="E214" i="107"/>
  <c r="D214" i="107"/>
  <c r="C214" i="107"/>
  <c r="B214" i="107"/>
  <c r="A214" i="107"/>
  <c r="L213" i="107"/>
  <c r="K213" i="107"/>
  <c r="I213" i="107"/>
  <c r="H213" i="107"/>
  <c r="G213" i="107"/>
  <c r="F213" i="107"/>
  <c r="E213" i="107"/>
  <c r="D213" i="107"/>
  <c r="C213" i="107"/>
  <c r="B213" i="107"/>
  <c r="A213" i="107"/>
  <c r="L212" i="107"/>
  <c r="K212" i="107"/>
  <c r="I212" i="107"/>
  <c r="H212" i="107"/>
  <c r="G212" i="107"/>
  <c r="F212" i="107"/>
  <c r="E212" i="107"/>
  <c r="D212" i="107"/>
  <c r="C212" i="107"/>
  <c r="B212" i="107"/>
  <c r="A212" i="107"/>
  <c r="L211" i="107"/>
  <c r="K211" i="107"/>
  <c r="I211" i="107"/>
  <c r="H211" i="107"/>
  <c r="G211" i="107"/>
  <c r="F211" i="107"/>
  <c r="E211" i="107"/>
  <c r="D211" i="107"/>
  <c r="C211" i="107"/>
  <c r="B211" i="107"/>
  <c r="A211" i="107"/>
  <c r="L210" i="107"/>
  <c r="K210" i="107"/>
  <c r="I210" i="107"/>
  <c r="H210" i="107"/>
  <c r="G210" i="107"/>
  <c r="F210" i="107"/>
  <c r="E210" i="107"/>
  <c r="D210" i="107"/>
  <c r="C210" i="107"/>
  <c r="B210" i="107"/>
  <c r="A210" i="107"/>
  <c r="L209" i="107"/>
  <c r="K209" i="107"/>
  <c r="I209" i="107"/>
  <c r="H209" i="107"/>
  <c r="G209" i="107"/>
  <c r="F209" i="107"/>
  <c r="E209" i="107"/>
  <c r="D209" i="107"/>
  <c r="C209" i="107"/>
  <c r="B209" i="107"/>
  <c r="A209" i="107"/>
  <c r="L208" i="107"/>
  <c r="K208" i="107"/>
  <c r="I208" i="107"/>
  <c r="H208" i="107"/>
  <c r="G208" i="107"/>
  <c r="F208" i="107"/>
  <c r="E208" i="107"/>
  <c r="D208" i="107"/>
  <c r="C208" i="107"/>
  <c r="B208" i="107"/>
  <c r="A208" i="107"/>
  <c r="L207" i="107"/>
  <c r="K207" i="107"/>
  <c r="I207" i="107"/>
  <c r="H207" i="107"/>
  <c r="G207" i="107"/>
  <c r="F207" i="107"/>
  <c r="E207" i="107"/>
  <c r="D207" i="107"/>
  <c r="C207" i="107"/>
  <c r="B207" i="107"/>
  <c r="A207" i="107"/>
  <c r="L206" i="107"/>
  <c r="K206" i="107"/>
  <c r="I206" i="107"/>
  <c r="H206" i="107"/>
  <c r="G206" i="107"/>
  <c r="F206" i="107"/>
  <c r="E206" i="107"/>
  <c r="D206" i="107"/>
  <c r="C206" i="107"/>
  <c r="B206" i="107"/>
  <c r="A206" i="107"/>
  <c r="L205" i="107"/>
  <c r="K205" i="107"/>
  <c r="I205" i="107"/>
  <c r="H205" i="107"/>
  <c r="G205" i="107"/>
  <c r="F205" i="107"/>
  <c r="E205" i="107"/>
  <c r="D205" i="107"/>
  <c r="C205" i="107"/>
  <c r="B205" i="107"/>
  <c r="A205" i="107"/>
  <c r="L204" i="107"/>
  <c r="K204" i="107"/>
  <c r="I204" i="107"/>
  <c r="H204" i="107"/>
  <c r="G204" i="107"/>
  <c r="F204" i="107"/>
  <c r="E204" i="107"/>
  <c r="D204" i="107"/>
  <c r="C204" i="107"/>
  <c r="B204" i="107"/>
  <c r="A204" i="107"/>
  <c r="L203" i="107"/>
  <c r="K203" i="107"/>
  <c r="I203" i="107"/>
  <c r="H203" i="107"/>
  <c r="G203" i="107"/>
  <c r="F203" i="107"/>
  <c r="E203" i="107"/>
  <c r="D203" i="107"/>
  <c r="C203" i="107"/>
  <c r="B203" i="107"/>
  <c r="A203" i="107"/>
  <c r="L202" i="107"/>
  <c r="K202" i="107"/>
  <c r="I202" i="107"/>
  <c r="H202" i="107"/>
  <c r="G202" i="107"/>
  <c r="F202" i="107"/>
  <c r="E202" i="107"/>
  <c r="D202" i="107"/>
  <c r="C202" i="107"/>
  <c r="B202" i="107"/>
  <c r="A202" i="107"/>
  <c r="L201" i="107"/>
  <c r="K201" i="107"/>
  <c r="I201" i="107"/>
  <c r="H201" i="107"/>
  <c r="G201" i="107"/>
  <c r="F201" i="107"/>
  <c r="E201" i="107"/>
  <c r="D201" i="107"/>
  <c r="C201" i="107"/>
  <c r="B201" i="107"/>
  <c r="A201" i="107"/>
  <c r="L200" i="107"/>
  <c r="K200" i="107"/>
  <c r="I200" i="107"/>
  <c r="H200" i="107"/>
  <c r="G200" i="107"/>
  <c r="F200" i="107"/>
  <c r="E200" i="107"/>
  <c r="D200" i="107"/>
  <c r="C200" i="107"/>
  <c r="B200" i="107"/>
  <c r="A200" i="107"/>
  <c r="L199" i="107"/>
  <c r="K199" i="107"/>
  <c r="I199" i="107"/>
  <c r="H199" i="107"/>
  <c r="G199" i="107"/>
  <c r="F199" i="107"/>
  <c r="E199" i="107"/>
  <c r="D199" i="107"/>
  <c r="C199" i="107"/>
  <c r="B199" i="107"/>
  <c r="A199" i="107"/>
  <c r="L198" i="107"/>
  <c r="K198" i="107"/>
  <c r="I198" i="107"/>
  <c r="H198" i="107"/>
  <c r="G198" i="107"/>
  <c r="F198" i="107"/>
  <c r="E198" i="107"/>
  <c r="D198" i="107"/>
  <c r="C198" i="107"/>
  <c r="B198" i="107"/>
  <c r="A198" i="107"/>
  <c r="L197" i="107"/>
  <c r="K197" i="107"/>
  <c r="I197" i="107"/>
  <c r="H197" i="107"/>
  <c r="G197" i="107"/>
  <c r="F197" i="107"/>
  <c r="E197" i="107"/>
  <c r="D197" i="107"/>
  <c r="C197" i="107"/>
  <c r="B197" i="107"/>
  <c r="A197" i="107"/>
  <c r="L196" i="107"/>
  <c r="K196" i="107"/>
  <c r="I196" i="107"/>
  <c r="H196" i="107"/>
  <c r="G196" i="107"/>
  <c r="F196" i="107"/>
  <c r="E196" i="107"/>
  <c r="D196" i="107"/>
  <c r="C196" i="107"/>
  <c r="B196" i="107"/>
  <c r="A196" i="107"/>
  <c r="L195" i="107"/>
  <c r="K195" i="107"/>
  <c r="I195" i="107"/>
  <c r="H195" i="107"/>
  <c r="G195" i="107"/>
  <c r="F195" i="107"/>
  <c r="E195" i="107"/>
  <c r="D195" i="107"/>
  <c r="C195" i="107"/>
  <c r="B195" i="107"/>
  <c r="A195" i="107"/>
  <c r="L194" i="107"/>
  <c r="K194" i="107"/>
  <c r="I194" i="107"/>
  <c r="H194" i="107"/>
  <c r="G194" i="107"/>
  <c r="F194" i="107"/>
  <c r="E194" i="107"/>
  <c r="D194" i="107"/>
  <c r="C194" i="107"/>
  <c r="B194" i="107"/>
  <c r="A194" i="107"/>
  <c r="L193" i="107"/>
  <c r="K193" i="107"/>
  <c r="I193" i="107"/>
  <c r="H193" i="107"/>
  <c r="G193" i="107"/>
  <c r="F193" i="107"/>
  <c r="E193" i="107"/>
  <c r="D193" i="107"/>
  <c r="C193" i="107"/>
  <c r="B193" i="107"/>
  <c r="A193" i="107"/>
  <c r="L192" i="107"/>
  <c r="K192" i="107"/>
  <c r="I192" i="107"/>
  <c r="H192" i="107"/>
  <c r="G192" i="107"/>
  <c r="F192" i="107"/>
  <c r="E192" i="107"/>
  <c r="D192" i="107"/>
  <c r="C192" i="107"/>
  <c r="B192" i="107"/>
  <c r="A192" i="107"/>
  <c r="L191" i="107"/>
  <c r="K191" i="107"/>
  <c r="I191" i="107"/>
  <c r="H191" i="107"/>
  <c r="G191" i="107"/>
  <c r="F191" i="107"/>
  <c r="E191" i="107"/>
  <c r="D191" i="107"/>
  <c r="C191" i="107"/>
  <c r="B191" i="107"/>
  <c r="A191" i="107"/>
  <c r="L190" i="107"/>
  <c r="K190" i="107"/>
  <c r="I190" i="107"/>
  <c r="H190" i="107"/>
  <c r="G190" i="107"/>
  <c r="F190" i="107"/>
  <c r="E190" i="107"/>
  <c r="D190" i="107"/>
  <c r="C190" i="107"/>
  <c r="B190" i="107"/>
  <c r="A190" i="107"/>
  <c r="L189" i="107"/>
  <c r="K189" i="107"/>
  <c r="I189" i="107"/>
  <c r="H189" i="107"/>
  <c r="G189" i="107"/>
  <c r="F189" i="107"/>
  <c r="E189" i="107"/>
  <c r="D189" i="107"/>
  <c r="C189" i="107"/>
  <c r="B189" i="107"/>
  <c r="A189" i="107"/>
  <c r="L188" i="107"/>
  <c r="K188" i="107"/>
  <c r="I188" i="107"/>
  <c r="H188" i="107"/>
  <c r="G188" i="107"/>
  <c r="F188" i="107"/>
  <c r="E188" i="107"/>
  <c r="D188" i="107"/>
  <c r="C188" i="107"/>
  <c r="B188" i="107"/>
  <c r="A188" i="107"/>
  <c r="L187" i="107"/>
  <c r="K187" i="107"/>
  <c r="I187" i="107"/>
  <c r="H187" i="107"/>
  <c r="G187" i="107"/>
  <c r="F187" i="107"/>
  <c r="E187" i="107"/>
  <c r="D187" i="107"/>
  <c r="C187" i="107"/>
  <c r="B187" i="107"/>
  <c r="A187" i="107"/>
  <c r="L186" i="107"/>
  <c r="K186" i="107"/>
  <c r="I186" i="107"/>
  <c r="H186" i="107"/>
  <c r="G186" i="107"/>
  <c r="F186" i="107"/>
  <c r="E186" i="107"/>
  <c r="D186" i="107"/>
  <c r="C186" i="107"/>
  <c r="B186" i="107"/>
  <c r="A186" i="107"/>
  <c r="L185" i="107"/>
  <c r="K185" i="107"/>
  <c r="I185" i="107"/>
  <c r="H185" i="107"/>
  <c r="G185" i="107"/>
  <c r="F185" i="107"/>
  <c r="E185" i="107"/>
  <c r="D185" i="107"/>
  <c r="C185" i="107"/>
  <c r="B185" i="107"/>
  <c r="A185" i="107"/>
  <c r="L184" i="107"/>
  <c r="K184" i="107"/>
  <c r="I184" i="107"/>
  <c r="H184" i="107"/>
  <c r="G184" i="107"/>
  <c r="F184" i="107"/>
  <c r="E184" i="107"/>
  <c r="D184" i="107"/>
  <c r="C184" i="107"/>
  <c r="B184" i="107"/>
  <c r="A184" i="107"/>
  <c r="L183" i="107"/>
  <c r="K183" i="107"/>
  <c r="I183" i="107"/>
  <c r="H183" i="107"/>
  <c r="G183" i="107"/>
  <c r="F183" i="107"/>
  <c r="E183" i="107"/>
  <c r="D183" i="107"/>
  <c r="C183" i="107"/>
  <c r="B183" i="107"/>
  <c r="A183" i="107"/>
  <c r="L182" i="107"/>
  <c r="K182" i="107"/>
  <c r="I182" i="107"/>
  <c r="H182" i="107"/>
  <c r="G182" i="107"/>
  <c r="F182" i="107"/>
  <c r="E182" i="107"/>
  <c r="D182" i="107"/>
  <c r="C182" i="107"/>
  <c r="B182" i="107"/>
  <c r="A182" i="107"/>
  <c r="L181" i="107"/>
  <c r="K181" i="107"/>
  <c r="I181" i="107"/>
  <c r="H181" i="107"/>
  <c r="G181" i="107"/>
  <c r="F181" i="107"/>
  <c r="E181" i="107"/>
  <c r="D181" i="107"/>
  <c r="C181" i="107"/>
  <c r="B181" i="107"/>
  <c r="A181" i="107"/>
  <c r="L180" i="107"/>
  <c r="K180" i="107"/>
  <c r="I180" i="107"/>
  <c r="H180" i="107"/>
  <c r="G180" i="107"/>
  <c r="F180" i="107"/>
  <c r="E180" i="107"/>
  <c r="D180" i="107"/>
  <c r="C180" i="107"/>
  <c r="B180" i="107"/>
  <c r="A180" i="107"/>
  <c r="L179" i="107"/>
  <c r="K179" i="107"/>
  <c r="I179" i="107"/>
  <c r="H179" i="107"/>
  <c r="G179" i="107"/>
  <c r="F179" i="107"/>
  <c r="E179" i="107"/>
  <c r="D179" i="107"/>
  <c r="C179" i="107"/>
  <c r="B179" i="107"/>
  <c r="A179" i="107"/>
  <c r="L178" i="107"/>
  <c r="K178" i="107"/>
  <c r="I178" i="107"/>
  <c r="H178" i="107"/>
  <c r="G178" i="107"/>
  <c r="F178" i="107"/>
  <c r="E178" i="107"/>
  <c r="D178" i="107"/>
  <c r="C178" i="107"/>
  <c r="B178" i="107"/>
  <c r="A178" i="107"/>
  <c r="L177" i="107"/>
  <c r="K177" i="107"/>
  <c r="I177" i="107"/>
  <c r="H177" i="107"/>
  <c r="G177" i="107"/>
  <c r="F177" i="107"/>
  <c r="E177" i="107"/>
  <c r="D177" i="107"/>
  <c r="C177" i="107"/>
  <c r="B177" i="107"/>
  <c r="A177" i="107"/>
  <c r="L176" i="107"/>
  <c r="K176" i="107"/>
  <c r="I176" i="107"/>
  <c r="H176" i="107"/>
  <c r="G176" i="107"/>
  <c r="F176" i="107"/>
  <c r="E176" i="107"/>
  <c r="D176" i="107"/>
  <c r="C176" i="107"/>
  <c r="B176" i="107"/>
  <c r="A176" i="107"/>
  <c r="L175" i="107"/>
  <c r="K175" i="107"/>
  <c r="I175" i="107"/>
  <c r="H175" i="107"/>
  <c r="G175" i="107"/>
  <c r="F175" i="107"/>
  <c r="E175" i="107"/>
  <c r="D175" i="107"/>
  <c r="C175" i="107"/>
  <c r="B175" i="107"/>
  <c r="A175" i="107"/>
  <c r="L174" i="107"/>
  <c r="K174" i="107"/>
  <c r="I174" i="107"/>
  <c r="H174" i="107"/>
  <c r="G174" i="107"/>
  <c r="F174" i="107"/>
  <c r="E174" i="107"/>
  <c r="D174" i="107"/>
  <c r="C174" i="107"/>
  <c r="B174" i="107"/>
  <c r="A174" i="107"/>
  <c r="L173" i="107"/>
  <c r="K173" i="107"/>
  <c r="I173" i="107"/>
  <c r="H173" i="107"/>
  <c r="G173" i="107"/>
  <c r="F173" i="107"/>
  <c r="E173" i="107"/>
  <c r="D173" i="107"/>
  <c r="C173" i="107"/>
  <c r="B173" i="107"/>
  <c r="A173" i="107"/>
  <c r="L172" i="107"/>
  <c r="K172" i="107"/>
  <c r="I172" i="107"/>
  <c r="H172" i="107"/>
  <c r="G172" i="107"/>
  <c r="F172" i="107"/>
  <c r="E172" i="107"/>
  <c r="D172" i="107"/>
  <c r="C172" i="107"/>
  <c r="B172" i="107"/>
  <c r="A172" i="107"/>
  <c r="L171" i="107"/>
  <c r="K171" i="107"/>
  <c r="I171" i="107"/>
  <c r="H171" i="107"/>
  <c r="G171" i="107"/>
  <c r="F171" i="107"/>
  <c r="E171" i="107"/>
  <c r="D171" i="107"/>
  <c r="C171" i="107"/>
  <c r="B171" i="107"/>
  <c r="A171" i="107"/>
  <c r="L170" i="107"/>
  <c r="K170" i="107"/>
  <c r="I170" i="107"/>
  <c r="H170" i="107"/>
  <c r="G170" i="107"/>
  <c r="F170" i="107"/>
  <c r="E170" i="107"/>
  <c r="D170" i="107"/>
  <c r="C170" i="107"/>
  <c r="B170" i="107"/>
  <c r="A170" i="107"/>
  <c r="L169" i="107"/>
  <c r="K169" i="107"/>
  <c r="I169" i="107"/>
  <c r="H169" i="107"/>
  <c r="G169" i="107"/>
  <c r="F169" i="107"/>
  <c r="E169" i="107"/>
  <c r="D169" i="107"/>
  <c r="C169" i="107"/>
  <c r="B169" i="107"/>
  <c r="A169" i="107"/>
  <c r="L168" i="107"/>
  <c r="K168" i="107"/>
  <c r="I168" i="107"/>
  <c r="H168" i="107"/>
  <c r="G168" i="107"/>
  <c r="F168" i="107"/>
  <c r="E168" i="107"/>
  <c r="D168" i="107"/>
  <c r="C168" i="107"/>
  <c r="B168" i="107"/>
  <c r="A168" i="107"/>
  <c r="L167" i="107"/>
  <c r="K167" i="107"/>
  <c r="I167" i="107"/>
  <c r="H167" i="107"/>
  <c r="G167" i="107"/>
  <c r="F167" i="107"/>
  <c r="E167" i="107"/>
  <c r="D167" i="107"/>
  <c r="C167" i="107"/>
  <c r="B167" i="107"/>
  <c r="A167" i="107"/>
  <c r="L166" i="107"/>
  <c r="K166" i="107"/>
  <c r="I166" i="107"/>
  <c r="H166" i="107"/>
  <c r="G166" i="107"/>
  <c r="F166" i="107"/>
  <c r="E166" i="107"/>
  <c r="D166" i="107"/>
  <c r="C166" i="107"/>
  <c r="B166" i="107"/>
  <c r="A166" i="107"/>
  <c r="L165" i="107"/>
  <c r="K165" i="107"/>
  <c r="I165" i="107"/>
  <c r="H165" i="107"/>
  <c r="G165" i="107"/>
  <c r="F165" i="107"/>
  <c r="E165" i="107"/>
  <c r="D165" i="107"/>
  <c r="C165" i="107"/>
  <c r="B165" i="107"/>
  <c r="A165" i="107"/>
  <c r="L164" i="107"/>
  <c r="K164" i="107"/>
  <c r="I164" i="107"/>
  <c r="H164" i="107"/>
  <c r="G164" i="107"/>
  <c r="F164" i="107"/>
  <c r="E164" i="107"/>
  <c r="D164" i="107"/>
  <c r="C164" i="107"/>
  <c r="B164" i="107"/>
  <c r="A164" i="107"/>
  <c r="L163" i="107"/>
  <c r="K163" i="107"/>
  <c r="I163" i="107"/>
  <c r="H163" i="107"/>
  <c r="G163" i="107"/>
  <c r="F163" i="107"/>
  <c r="E163" i="107"/>
  <c r="D163" i="107"/>
  <c r="C163" i="107"/>
  <c r="B163" i="107"/>
  <c r="A163" i="107"/>
  <c r="L162" i="107"/>
  <c r="K162" i="107"/>
  <c r="I162" i="107"/>
  <c r="H162" i="107"/>
  <c r="G162" i="107"/>
  <c r="F162" i="107"/>
  <c r="E162" i="107"/>
  <c r="D162" i="107"/>
  <c r="C162" i="107"/>
  <c r="B162" i="107"/>
  <c r="A162" i="107"/>
  <c r="L161" i="107"/>
  <c r="K161" i="107"/>
  <c r="I161" i="107"/>
  <c r="H161" i="107"/>
  <c r="G161" i="107"/>
  <c r="F161" i="107"/>
  <c r="E161" i="107"/>
  <c r="D161" i="107"/>
  <c r="C161" i="107"/>
  <c r="B161" i="107"/>
  <c r="A161" i="107"/>
  <c r="L160" i="107"/>
  <c r="K160" i="107"/>
  <c r="I160" i="107"/>
  <c r="H160" i="107"/>
  <c r="G160" i="107"/>
  <c r="F160" i="107"/>
  <c r="E160" i="107"/>
  <c r="D160" i="107"/>
  <c r="C160" i="107"/>
  <c r="B160" i="107"/>
  <c r="A160" i="107"/>
  <c r="L159" i="107"/>
  <c r="K159" i="107"/>
  <c r="I159" i="107"/>
  <c r="H159" i="107"/>
  <c r="G159" i="107"/>
  <c r="F159" i="107"/>
  <c r="E159" i="107"/>
  <c r="D159" i="107"/>
  <c r="C159" i="107"/>
  <c r="B159" i="107"/>
  <c r="A159" i="107"/>
  <c r="L158" i="107"/>
  <c r="K158" i="107"/>
  <c r="I158" i="107"/>
  <c r="H158" i="107"/>
  <c r="G158" i="107"/>
  <c r="F158" i="107"/>
  <c r="E158" i="107"/>
  <c r="D158" i="107"/>
  <c r="C158" i="107"/>
  <c r="B158" i="107"/>
  <c r="A158" i="107"/>
  <c r="L157" i="107"/>
  <c r="K157" i="107"/>
  <c r="I157" i="107"/>
  <c r="H157" i="107"/>
  <c r="G157" i="107"/>
  <c r="F157" i="107"/>
  <c r="E157" i="107"/>
  <c r="D157" i="107"/>
  <c r="C157" i="107"/>
  <c r="B157" i="107"/>
  <c r="A157" i="107"/>
  <c r="L156" i="107"/>
  <c r="K156" i="107"/>
  <c r="I156" i="107"/>
  <c r="H156" i="107"/>
  <c r="G156" i="107"/>
  <c r="F156" i="107"/>
  <c r="E156" i="107"/>
  <c r="D156" i="107"/>
  <c r="C156" i="107"/>
  <c r="B156" i="107"/>
  <c r="A156" i="107"/>
  <c r="L155" i="107"/>
  <c r="K155" i="107"/>
  <c r="I155" i="107"/>
  <c r="H155" i="107"/>
  <c r="G155" i="107"/>
  <c r="F155" i="107"/>
  <c r="E155" i="107"/>
  <c r="D155" i="107"/>
  <c r="C155" i="107"/>
  <c r="B155" i="107"/>
  <c r="A155" i="107"/>
  <c r="L154" i="107"/>
  <c r="K154" i="107"/>
  <c r="I154" i="107"/>
  <c r="H154" i="107"/>
  <c r="G154" i="107"/>
  <c r="F154" i="107"/>
  <c r="E154" i="107"/>
  <c r="D154" i="107"/>
  <c r="C154" i="107"/>
  <c r="B154" i="107"/>
  <c r="A154" i="107"/>
  <c r="L153" i="107"/>
  <c r="K153" i="107"/>
  <c r="I153" i="107"/>
  <c r="H153" i="107"/>
  <c r="G153" i="107"/>
  <c r="F153" i="107"/>
  <c r="E153" i="107"/>
  <c r="D153" i="107"/>
  <c r="C153" i="107"/>
  <c r="B153" i="107"/>
  <c r="A153" i="107"/>
  <c r="L152" i="107"/>
  <c r="K152" i="107"/>
  <c r="I152" i="107"/>
  <c r="H152" i="107"/>
  <c r="G152" i="107"/>
  <c r="F152" i="107"/>
  <c r="E152" i="107"/>
  <c r="D152" i="107"/>
  <c r="C152" i="107"/>
  <c r="B152" i="107"/>
  <c r="A152" i="107"/>
  <c r="L151" i="107"/>
  <c r="K151" i="107"/>
  <c r="I151" i="107"/>
  <c r="H151" i="107"/>
  <c r="G151" i="107"/>
  <c r="F151" i="107"/>
  <c r="E151" i="107"/>
  <c r="D151" i="107"/>
  <c r="C151" i="107"/>
  <c r="B151" i="107"/>
  <c r="A151" i="107"/>
  <c r="L150" i="107"/>
  <c r="K150" i="107"/>
  <c r="I150" i="107"/>
  <c r="H150" i="107"/>
  <c r="G150" i="107"/>
  <c r="F150" i="107"/>
  <c r="E150" i="107"/>
  <c r="D150" i="107"/>
  <c r="C150" i="107"/>
  <c r="B150" i="107"/>
  <c r="A150" i="107"/>
  <c r="L149" i="107"/>
  <c r="K149" i="107"/>
  <c r="I149" i="107"/>
  <c r="H149" i="107"/>
  <c r="G149" i="107"/>
  <c r="F149" i="107"/>
  <c r="E149" i="107"/>
  <c r="D149" i="107"/>
  <c r="C149" i="107"/>
  <c r="B149" i="107"/>
  <c r="A149" i="107"/>
  <c r="L148" i="107"/>
  <c r="K148" i="107"/>
  <c r="I148" i="107"/>
  <c r="H148" i="107"/>
  <c r="G148" i="107"/>
  <c r="F148" i="107"/>
  <c r="E148" i="107"/>
  <c r="D148" i="107"/>
  <c r="C148" i="107"/>
  <c r="B148" i="107"/>
  <c r="A148" i="107"/>
  <c r="L147" i="107"/>
  <c r="K147" i="107"/>
  <c r="I147" i="107"/>
  <c r="H147" i="107"/>
  <c r="G147" i="107"/>
  <c r="F147" i="107"/>
  <c r="E147" i="107"/>
  <c r="D147" i="107"/>
  <c r="C147" i="107"/>
  <c r="B147" i="107"/>
  <c r="A147" i="107"/>
  <c r="L146" i="107"/>
  <c r="K146" i="107"/>
  <c r="I146" i="107"/>
  <c r="H146" i="107"/>
  <c r="G146" i="107"/>
  <c r="F146" i="107"/>
  <c r="E146" i="107"/>
  <c r="D146" i="107"/>
  <c r="C146" i="107"/>
  <c r="B146" i="107"/>
  <c r="A146" i="107"/>
  <c r="L145" i="107"/>
  <c r="K145" i="107"/>
  <c r="I145" i="107"/>
  <c r="H145" i="107"/>
  <c r="G145" i="107"/>
  <c r="F145" i="107"/>
  <c r="E145" i="107"/>
  <c r="D145" i="107"/>
  <c r="C145" i="107"/>
  <c r="B145" i="107"/>
  <c r="A145" i="107"/>
  <c r="L144" i="107"/>
  <c r="K144" i="107"/>
  <c r="I144" i="107"/>
  <c r="H144" i="107"/>
  <c r="G144" i="107"/>
  <c r="F144" i="107"/>
  <c r="E144" i="107"/>
  <c r="D144" i="107"/>
  <c r="C144" i="107"/>
  <c r="B144" i="107"/>
  <c r="A144" i="107"/>
  <c r="L143" i="107"/>
  <c r="K143" i="107"/>
  <c r="I143" i="107"/>
  <c r="H143" i="107"/>
  <c r="G143" i="107"/>
  <c r="F143" i="107"/>
  <c r="E143" i="107"/>
  <c r="D143" i="107"/>
  <c r="C143" i="107"/>
  <c r="B143" i="107"/>
  <c r="A143" i="107"/>
  <c r="L142" i="107"/>
  <c r="K142" i="107"/>
  <c r="I142" i="107"/>
  <c r="H142" i="107"/>
  <c r="G142" i="107"/>
  <c r="F142" i="107"/>
  <c r="E142" i="107"/>
  <c r="D142" i="107"/>
  <c r="C142" i="107"/>
  <c r="B142" i="107"/>
  <c r="A142" i="107"/>
  <c r="L141" i="107"/>
  <c r="K141" i="107"/>
  <c r="I141" i="107"/>
  <c r="H141" i="107"/>
  <c r="G141" i="107"/>
  <c r="F141" i="107"/>
  <c r="E141" i="107"/>
  <c r="D141" i="107"/>
  <c r="C141" i="107"/>
  <c r="B141" i="107"/>
  <c r="A141" i="107"/>
  <c r="L140" i="107"/>
  <c r="K140" i="107"/>
  <c r="I140" i="107"/>
  <c r="H140" i="107"/>
  <c r="G140" i="107"/>
  <c r="F140" i="107"/>
  <c r="E140" i="107"/>
  <c r="D140" i="107"/>
  <c r="C140" i="107"/>
  <c r="B140" i="107"/>
  <c r="A140" i="107"/>
  <c r="L139" i="107"/>
  <c r="K139" i="107"/>
  <c r="I139" i="107"/>
  <c r="H139" i="107"/>
  <c r="G139" i="107"/>
  <c r="F139" i="107"/>
  <c r="E139" i="107"/>
  <c r="D139" i="107"/>
  <c r="C139" i="107"/>
  <c r="B139" i="107"/>
  <c r="A139" i="107"/>
  <c r="L138" i="107"/>
  <c r="K138" i="107"/>
  <c r="I138" i="107"/>
  <c r="H138" i="107"/>
  <c r="G138" i="107"/>
  <c r="F138" i="107"/>
  <c r="E138" i="107"/>
  <c r="D138" i="107"/>
  <c r="C138" i="107"/>
  <c r="B138" i="107"/>
  <c r="A138" i="107"/>
  <c r="L137" i="107"/>
  <c r="K137" i="107"/>
  <c r="I137" i="107"/>
  <c r="H137" i="107"/>
  <c r="G137" i="107"/>
  <c r="F137" i="107"/>
  <c r="E137" i="107"/>
  <c r="D137" i="107"/>
  <c r="C137" i="107"/>
  <c r="B137" i="107"/>
  <c r="A137" i="107"/>
  <c r="L136" i="107"/>
  <c r="K136" i="107"/>
  <c r="I136" i="107"/>
  <c r="H136" i="107"/>
  <c r="G136" i="107"/>
  <c r="F136" i="107"/>
  <c r="E136" i="107"/>
  <c r="D136" i="107"/>
  <c r="C136" i="107"/>
  <c r="B136" i="107"/>
  <c r="A136" i="107"/>
  <c r="L135" i="107"/>
  <c r="K135" i="107"/>
  <c r="I135" i="107"/>
  <c r="H135" i="107"/>
  <c r="G135" i="107"/>
  <c r="F135" i="107"/>
  <c r="E135" i="107"/>
  <c r="D135" i="107"/>
  <c r="C135" i="107"/>
  <c r="B135" i="107"/>
  <c r="A135" i="107"/>
  <c r="L134" i="107"/>
  <c r="K134" i="107"/>
  <c r="I134" i="107"/>
  <c r="H134" i="107"/>
  <c r="G134" i="107"/>
  <c r="F134" i="107"/>
  <c r="E134" i="107"/>
  <c r="D134" i="107"/>
  <c r="C134" i="107"/>
  <c r="B134" i="107"/>
  <c r="A134" i="107"/>
  <c r="L133" i="107"/>
  <c r="K133" i="107"/>
  <c r="I133" i="107"/>
  <c r="H133" i="107"/>
  <c r="G133" i="107"/>
  <c r="F133" i="107"/>
  <c r="E133" i="107"/>
  <c r="D133" i="107"/>
  <c r="C133" i="107"/>
  <c r="B133" i="107"/>
  <c r="A133" i="107"/>
  <c r="L132" i="107"/>
  <c r="K132" i="107"/>
  <c r="I132" i="107"/>
  <c r="H132" i="107"/>
  <c r="G132" i="107"/>
  <c r="F132" i="107"/>
  <c r="E132" i="107"/>
  <c r="D132" i="107"/>
  <c r="C132" i="107"/>
  <c r="B132" i="107"/>
  <c r="A132" i="107"/>
  <c r="L131" i="107"/>
  <c r="K131" i="107"/>
  <c r="I131" i="107"/>
  <c r="H131" i="107"/>
  <c r="G131" i="107"/>
  <c r="F131" i="107"/>
  <c r="E131" i="107"/>
  <c r="D131" i="107"/>
  <c r="C131" i="107"/>
  <c r="B131" i="107"/>
  <c r="A131" i="107"/>
  <c r="L130" i="107"/>
  <c r="K130" i="107"/>
  <c r="I130" i="107"/>
  <c r="H130" i="107"/>
  <c r="G130" i="107"/>
  <c r="F130" i="107"/>
  <c r="E130" i="107"/>
  <c r="D130" i="107"/>
  <c r="C130" i="107"/>
  <c r="B130" i="107"/>
  <c r="A130" i="107"/>
  <c r="L129" i="107"/>
  <c r="K129" i="107"/>
  <c r="I129" i="107"/>
  <c r="H129" i="107"/>
  <c r="G129" i="107"/>
  <c r="F129" i="107"/>
  <c r="E129" i="107"/>
  <c r="D129" i="107"/>
  <c r="C129" i="107"/>
  <c r="B129" i="107"/>
  <c r="A129" i="107"/>
  <c r="L128" i="107"/>
  <c r="K128" i="107"/>
  <c r="I128" i="107"/>
  <c r="H128" i="107"/>
  <c r="G128" i="107"/>
  <c r="F128" i="107"/>
  <c r="E128" i="107"/>
  <c r="D128" i="107"/>
  <c r="C128" i="107"/>
  <c r="B128" i="107"/>
  <c r="A128" i="107"/>
  <c r="L127" i="107"/>
  <c r="K127" i="107"/>
  <c r="I127" i="107"/>
  <c r="H127" i="107"/>
  <c r="G127" i="107"/>
  <c r="F127" i="107"/>
  <c r="E127" i="107"/>
  <c r="D127" i="107"/>
  <c r="C127" i="107"/>
  <c r="B127" i="107"/>
  <c r="A127" i="107"/>
  <c r="L126" i="107"/>
  <c r="K126" i="107"/>
  <c r="I126" i="107"/>
  <c r="H126" i="107"/>
  <c r="G126" i="107"/>
  <c r="F126" i="107"/>
  <c r="E126" i="107"/>
  <c r="D126" i="107"/>
  <c r="C126" i="107"/>
  <c r="B126" i="107"/>
  <c r="A126" i="107"/>
  <c r="L125" i="107"/>
  <c r="K125" i="107"/>
  <c r="I125" i="107"/>
  <c r="H125" i="107"/>
  <c r="G125" i="107"/>
  <c r="F125" i="107"/>
  <c r="E125" i="107"/>
  <c r="D125" i="107"/>
  <c r="C125" i="107"/>
  <c r="B125" i="107"/>
  <c r="A125" i="107"/>
  <c r="L124" i="107"/>
  <c r="K124" i="107"/>
  <c r="I124" i="107"/>
  <c r="H124" i="107"/>
  <c r="G124" i="107"/>
  <c r="F124" i="107"/>
  <c r="E124" i="107"/>
  <c r="D124" i="107"/>
  <c r="C124" i="107"/>
  <c r="B124" i="107"/>
  <c r="A124" i="107"/>
  <c r="L123" i="107"/>
  <c r="K123" i="107"/>
  <c r="I123" i="107"/>
  <c r="H123" i="107"/>
  <c r="G123" i="107"/>
  <c r="F123" i="107"/>
  <c r="E123" i="107"/>
  <c r="D123" i="107"/>
  <c r="C123" i="107"/>
  <c r="B123" i="107"/>
  <c r="A123" i="107"/>
  <c r="L122" i="107"/>
  <c r="K122" i="107"/>
  <c r="I122" i="107"/>
  <c r="H122" i="107"/>
  <c r="G122" i="107"/>
  <c r="F122" i="107"/>
  <c r="E122" i="107"/>
  <c r="D122" i="107"/>
  <c r="C122" i="107"/>
  <c r="B122" i="107"/>
  <c r="A122" i="107"/>
  <c r="L121" i="107"/>
  <c r="K121" i="107"/>
  <c r="I121" i="107"/>
  <c r="H121" i="107"/>
  <c r="G121" i="107"/>
  <c r="F121" i="107"/>
  <c r="E121" i="107"/>
  <c r="D121" i="107"/>
  <c r="C121" i="107"/>
  <c r="B121" i="107"/>
  <c r="A121" i="107"/>
  <c r="L120" i="107"/>
  <c r="K120" i="107"/>
  <c r="I120" i="107"/>
  <c r="H120" i="107"/>
  <c r="G120" i="107"/>
  <c r="F120" i="107"/>
  <c r="E120" i="107"/>
  <c r="D120" i="107"/>
  <c r="C120" i="107"/>
  <c r="B120" i="107"/>
  <c r="A120" i="107"/>
  <c r="L119" i="107"/>
  <c r="K119" i="107"/>
  <c r="I119" i="107"/>
  <c r="H119" i="107"/>
  <c r="G119" i="107"/>
  <c r="F119" i="107"/>
  <c r="E119" i="107"/>
  <c r="D119" i="107"/>
  <c r="C119" i="107"/>
  <c r="B119" i="107"/>
  <c r="A119" i="107"/>
  <c r="L118" i="107"/>
  <c r="K118" i="107"/>
  <c r="I118" i="107"/>
  <c r="H118" i="107"/>
  <c r="G118" i="107"/>
  <c r="F118" i="107"/>
  <c r="E118" i="107"/>
  <c r="D118" i="107"/>
  <c r="C118" i="107"/>
  <c r="B118" i="107"/>
  <c r="A118" i="107"/>
  <c r="L117" i="107"/>
  <c r="K117" i="107"/>
  <c r="I117" i="107"/>
  <c r="H117" i="107"/>
  <c r="G117" i="107"/>
  <c r="F117" i="107"/>
  <c r="E117" i="107"/>
  <c r="D117" i="107"/>
  <c r="C117" i="107"/>
  <c r="B117" i="107"/>
  <c r="A117" i="107"/>
  <c r="L116" i="107"/>
  <c r="K116" i="107"/>
  <c r="I116" i="107"/>
  <c r="H116" i="107"/>
  <c r="G116" i="107"/>
  <c r="F116" i="107"/>
  <c r="E116" i="107"/>
  <c r="D116" i="107"/>
  <c r="C116" i="107"/>
  <c r="B116" i="107"/>
  <c r="A116" i="107"/>
  <c r="L115" i="107"/>
  <c r="K115" i="107"/>
  <c r="I115" i="107"/>
  <c r="H115" i="107"/>
  <c r="G115" i="107"/>
  <c r="F115" i="107"/>
  <c r="E115" i="107"/>
  <c r="D115" i="107"/>
  <c r="C115" i="107"/>
  <c r="B115" i="107"/>
  <c r="A115" i="107"/>
  <c r="L114" i="107"/>
  <c r="K114" i="107"/>
  <c r="I114" i="107"/>
  <c r="H114" i="107"/>
  <c r="G114" i="107"/>
  <c r="F114" i="107"/>
  <c r="E114" i="107"/>
  <c r="D114" i="107"/>
  <c r="C114" i="107"/>
  <c r="B114" i="107"/>
  <c r="A114" i="107"/>
  <c r="L113" i="107"/>
  <c r="K113" i="107"/>
  <c r="I113" i="107"/>
  <c r="H113" i="107"/>
  <c r="G113" i="107"/>
  <c r="F113" i="107"/>
  <c r="E113" i="107"/>
  <c r="D113" i="107"/>
  <c r="C113" i="107"/>
  <c r="B113" i="107"/>
  <c r="A113" i="107"/>
  <c r="L112" i="107"/>
  <c r="K112" i="107"/>
  <c r="I112" i="107"/>
  <c r="H112" i="107"/>
  <c r="G112" i="107"/>
  <c r="F112" i="107"/>
  <c r="E112" i="107"/>
  <c r="D112" i="107"/>
  <c r="C112" i="107"/>
  <c r="B112" i="107"/>
  <c r="A112" i="107"/>
  <c r="L111" i="107"/>
  <c r="K111" i="107"/>
  <c r="I111" i="107"/>
  <c r="H111" i="107"/>
  <c r="G111" i="107"/>
  <c r="F111" i="107"/>
  <c r="E111" i="107"/>
  <c r="D111" i="107"/>
  <c r="C111" i="107"/>
  <c r="B111" i="107"/>
  <c r="A111" i="107"/>
  <c r="L110" i="107"/>
  <c r="K110" i="107"/>
  <c r="I110" i="107"/>
  <c r="H110" i="107"/>
  <c r="G110" i="107"/>
  <c r="F110" i="107"/>
  <c r="E110" i="107"/>
  <c r="D110" i="107"/>
  <c r="C110" i="107"/>
  <c r="B110" i="107"/>
  <c r="A110" i="107"/>
  <c r="L109" i="107"/>
  <c r="K109" i="107"/>
  <c r="I109" i="107"/>
  <c r="H109" i="107"/>
  <c r="G109" i="107"/>
  <c r="F109" i="107"/>
  <c r="E109" i="107"/>
  <c r="D109" i="107"/>
  <c r="C109" i="107"/>
  <c r="B109" i="107"/>
  <c r="A109" i="107"/>
  <c r="L108" i="107"/>
  <c r="K108" i="107"/>
  <c r="I108" i="107"/>
  <c r="H108" i="107"/>
  <c r="G108" i="107"/>
  <c r="F108" i="107"/>
  <c r="E108" i="107"/>
  <c r="D108" i="107"/>
  <c r="C108" i="107"/>
  <c r="B108" i="107"/>
  <c r="A108" i="107"/>
  <c r="L107" i="107"/>
  <c r="K107" i="107"/>
  <c r="I107" i="107"/>
  <c r="H107" i="107"/>
  <c r="G107" i="107"/>
  <c r="F107" i="107"/>
  <c r="E107" i="107"/>
  <c r="D107" i="107"/>
  <c r="C107" i="107"/>
  <c r="B107" i="107"/>
  <c r="A107" i="107"/>
  <c r="L106" i="107"/>
  <c r="K106" i="107"/>
  <c r="I106" i="107"/>
  <c r="H106" i="107"/>
  <c r="G106" i="107"/>
  <c r="F106" i="107"/>
  <c r="E106" i="107"/>
  <c r="D106" i="107"/>
  <c r="C106" i="107"/>
  <c r="B106" i="107"/>
  <c r="A106" i="107"/>
  <c r="L105" i="107"/>
  <c r="K105" i="107"/>
  <c r="I105" i="107"/>
  <c r="H105" i="107"/>
  <c r="G105" i="107"/>
  <c r="F105" i="107"/>
  <c r="E105" i="107"/>
  <c r="D105" i="107"/>
  <c r="C105" i="107"/>
  <c r="B105" i="107"/>
  <c r="A105" i="107"/>
  <c r="L104" i="107"/>
  <c r="K104" i="107"/>
  <c r="I104" i="107"/>
  <c r="H104" i="107"/>
  <c r="G104" i="107"/>
  <c r="F104" i="107"/>
  <c r="E104" i="107"/>
  <c r="D104" i="107"/>
  <c r="C104" i="107"/>
  <c r="B104" i="107"/>
  <c r="A104" i="107"/>
  <c r="BM212" i="103"/>
  <c r="BN212" i="103" s="1"/>
  <c r="BP212" i="103" s="1"/>
  <c r="BF212" i="103"/>
  <c r="BD212" i="103"/>
  <c r="BA212" i="103"/>
  <c r="AW212" i="103"/>
  <c r="AV212" i="103"/>
  <c r="AU212" i="103"/>
  <c r="AS212" i="103"/>
  <c r="AA212" i="103"/>
  <c r="M212" i="103"/>
  <c r="K212" i="103"/>
  <c r="AP212" i="103" s="1"/>
  <c r="J212" i="103"/>
  <c r="I212" i="103"/>
  <c r="H212" i="103"/>
  <c r="G212" i="103"/>
  <c r="BI212" i="103" s="1"/>
  <c r="B212" i="103"/>
  <c r="BM211" i="103"/>
  <c r="BN211" i="103" s="1"/>
  <c r="BF211" i="103"/>
  <c r="BD211" i="103"/>
  <c r="BA211" i="103"/>
  <c r="AW211" i="103"/>
  <c r="AV211" i="103"/>
  <c r="AU211" i="103"/>
  <c r="AS211" i="103"/>
  <c r="AM211" i="103"/>
  <c r="AA211" i="103"/>
  <c r="M211" i="103"/>
  <c r="L211" i="103"/>
  <c r="K211" i="103"/>
  <c r="AY211" i="103" s="1"/>
  <c r="J211" i="103"/>
  <c r="I211" i="103"/>
  <c r="H211" i="103"/>
  <c r="G211" i="103"/>
  <c r="BI211" i="103" s="1"/>
  <c r="B211" i="103"/>
  <c r="BM210" i="103"/>
  <c r="BN210" i="103" s="1"/>
  <c r="BF210" i="103"/>
  <c r="BD210" i="103"/>
  <c r="BA210" i="103"/>
  <c r="AW210" i="103"/>
  <c r="AV210" i="103"/>
  <c r="AU210" i="103"/>
  <c r="AS210" i="103"/>
  <c r="AM210" i="103"/>
  <c r="AA210" i="103"/>
  <c r="M210" i="103"/>
  <c r="L210" i="103"/>
  <c r="K210" i="103"/>
  <c r="BB210" i="103" s="1"/>
  <c r="J210" i="103"/>
  <c r="I210" i="103"/>
  <c r="H210" i="103"/>
  <c r="G210" i="103"/>
  <c r="BI210" i="103" s="1"/>
  <c r="B210" i="103"/>
  <c r="BM209" i="103"/>
  <c r="BN209" i="103" s="1"/>
  <c r="BO209" i="103" s="1"/>
  <c r="BF209" i="103"/>
  <c r="BD209" i="103"/>
  <c r="BA209" i="103"/>
  <c r="AW209" i="103"/>
  <c r="AV209" i="103"/>
  <c r="AU209" i="103"/>
  <c r="AS209" i="103"/>
  <c r="AP209" i="103"/>
  <c r="AM209" i="103"/>
  <c r="AA209" i="103"/>
  <c r="M209" i="103"/>
  <c r="L209" i="103"/>
  <c r="K209" i="103"/>
  <c r="BL209" i="103" s="1"/>
  <c r="J209" i="103"/>
  <c r="I209" i="103"/>
  <c r="H209" i="103"/>
  <c r="G209" i="103"/>
  <c r="BI209" i="103" s="1"/>
  <c r="B209" i="103"/>
  <c r="BM208" i="103"/>
  <c r="BN208" i="103" s="1"/>
  <c r="BF208" i="103"/>
  <c r="BD208" i="103"/>
  <c r="BA208" i="103"/>
  <c r="AW208" i="103"/>
  <c r="AV208" i="103"/>
  <c r="AU208" i="103"/>
  <c r="AS208" i="103"/>
  <c r="AM208" i="103"/>
  <c r="AA208" i="103"/>
  <c r="M208" i="103"/>
  <c r="L208" i="103"/>
  <c r="K208" i="103"/>
  <c r="AP208" i="103" s="1"/>
  <c r="J208" i="103"/>
  <c r="I208" i="103"/>
  <c r="H208" i="103"/>
  <c r="G208" i="103"/>
  <c r="BI208" i="103" s="1"/>
  <c r="B208" i="103"/>
  <c r="BM207" i="103"/>
  <c r="BN207" i="103" s="1"/>
  <c r="BF207" i="103"/>
  <c r="BD207" i="103"/>
  <c r="BA207" i="103"/>
  <c r="AW207" i="103"/>
  <c r="AV207" i="103"/>
  <c r="AU207" i="103"/>
  <c r="AS207" i="103"/>
  <c r="AM207" i="103"/>
  <c r="AA207" i="103"/>
  <c r="M207" i="103"/>
  <c r="L207" i="103"/>
  <c r="K207" i="103"/>
  <c r="AO207" i="103" s="1"/>
  <c r="BC207" i="103" s="1"/>
  <c r="BE207" i="103" s="1"/>
  <c r="J207" i="103"/>
  <c r="I207" i="103"/>
  <c r="H207" i="103"/>
  <c r="G207" i="103"/>
  <c r="BI207" i="103" s="1"/>
  <c r="B207" i="103"/>
  <c r="BM206" i="103"/>
  <c r="BN206" i="103" s="1"/>
  <c r="BF206" i="103"/>
  <c r="BD206" i="103"/>
  <c r="BA206" i="103"/>
  <c r="AW206" i="103"/>
  <c r="AV206" i="103"/>
  <c r="AU206" i="103"/>
  <c r="AS206" i="103"/>
  <c r="AP206" i="103"/>
  <c r="AM206" i="103"/>
  <c r="AA206" i="103"/>
  <c r="M206" i="103"/>
  <c r="L206" i="103"/>
  <c r="K206" i="103"/>
  <c r="J206" i="103"/>
  <c r="I206" i="103"/>
  <c r="H206" i="103"/>
  <c r="G206" i="103"/>
  <c r="BI206" i="103" s="1"/>
  <c r="B206" i="103"/>
  <c r="BM205" i="103"/>
  <c r="BN205" i="103" s="1"/>
  <c r="BL205" i="103"/>
  <c r="BF205" i="103"/>
  <c r="BD205" i="103"/>
  <c r="BA205" i="103"/>
  <c r="AW205" i="103"/>
  <c r="AV205" i="103"/>
  <c r="AU205" i="103"/>
  <c r="AS205" i="103"/>
  <c r="AP205" i="103"/>
  <c r="AM205" i="103"/>
  <c r="AA205" i="103"/>
  <c r="M205" i="103"/>
  <c r="L205" i="103"/>
  <c r="K205" i="103"/>
  <c r="P205" i="103" s="1"/>
  <c r="J205" i="103"/>
  <c r="I205" i="103"/>
  <c r="H205" i="103"/>
  <c r="G205" i="103"/>
  <c r="BI205" i="103" s="1"/>
  <c r="B205" i="103"/>
  <c r="BM204" i="103"/>
  <c r="BN204" i="103" s="1"/>
  <c r="BL204" i="103"/>
  <c r="BF204" i="103"/>
  <c r="BD204" i="103"/>
  <c r="BA204" i="103"/>
  <c r="AW204" i="103"/>
  <c r="AV204" i="103"/>
  <c r="AU204" i="103"/>
  <c r="AS204" i="103"/>
  <c r="AO204" i="103"/>
  <c r="AM204" i="103"/>
  <c r="AA204" i="103"/>
  <c r="AE204" i="103" s="1"/>
  <c r="P204" i="103"/>
  <c r="M204" i="103"/>
  <c r="L204" i="103"/>
  <c r="K204" i="103"/>
  <c r="AP204" i="103" s="1"/>
  <c r="J204" i="103"/>
  <c r="I204" i="103"/>
  <c r="H204" i="103"/>
  <c r="G204" i="103"/>
  <c r="BI204" i="103" s="1"/>
  <c r="B204" i="103"/>
  <c r="BM203" i="103"/>
  <c r="BN203" i="103" s="1"/>
  <c r="BF203" i="103"/>
  <c r="BD203" i="103"/>
  <c r="BA203" i="103"/>
  <c r="AW203" i="103"/>
  <c r="AV203" i="103"/>
  <c r="AU203" i="103"/>
  <c r="AS203" i="103"/>
  <c r="AM203" i="103"/>
  <c r="AA203" i="103"/>
  <c r="M203" i="103"/>
  <c r="L203" i="103"/>
  <c r="K203" i="103"/>
  <c r="AY203" i="103" s="1"/>
  <c r="J203" i="103"/>
  <c r="I203" i="103"/>
  <c r="H203" i="103"/>
  <c r="G203" i="103"/>
  <c r="BI203" i="103" s="1"/>
  <c r="B203" i="103"/>
  <c r="BM202" i="103"/>
  <c r="BN202" i="103" s="1"/>
  <c r="BF202" i="103"/>
  <c r="BD202" i="103"/>
  <c r="BA202" i="103"/>
  <c r="AY202" i="103"/>
  <c r="AW202" i="103"/>
  <c r="AV202" i="103"/>
  <c r="AU202" i="103"/>
  <c r="AS202" i="103"/>
  <c r="AM202" i="103"/>
  <c r="AA202" i="103"/>
  <c r="M202" i="103"/>
  <c r="L202" i="103"/>
  <c r="K202" i="103"/>
  <c r="BB202" i="103" s="1"/>
  <c r="J202" i="103"/>
  <c r="I202" i="103"/>
  <c r="H202" i="103"/>
  <c r="G202" i="103"/>
  <c r="BI202" i="103" s="1"/>
  <c r="B202" i="103"/>
  <c r="BM201" i="103"/>
  <c r="BN201" i="103" s="1"/>
  <c r="BO201" i="103" s="1"/>
  <c r="BF201" i="103"/>
  <c r="BD201" i="103"/>
  <c r="BA201" i="103"/>
  <c r="AW201" i="103"/>
  <c r="AV201" i="103"/>
  <c r="AU201" i="103"/>
  <c r="AS201" i="103"/>
  <c r="AM201" i="103"/>
  <c r="AA201" i="103"/>
  <c r="M201" i="103"/>
  <c r="L201" i="103"/>
  <c r="K201" i="103"/>
  <c r="J201" i="103"/>
  <c r="I201" i="103"/>
  <c r="H201" i="103"/>
  <c r="G201" i="103"/>
  <c r="BI201" i="103" s="1"/>
  <c r="B201" i="103"/>
  <c r="BM200" i="103"/>
  <c r="BN200" i="103" s="1"/>
  <c r="BI200" i="103"/>
  <c r="BF200" i="103"/>
  <c r="BD200" i="103"/>
  <c r="BA200" i="103"/>
  <c r="AW200" i="103"/>
  <c r="AV200" i="103"/>
  <c r="AU200" i="103"/>
  <c r="AS200" i="103"/>
  <c r="AM200" i="103"/>
  <c r="AA200" i="103"/>
  <c r="M200" i="103"/>
  <c r="L200" i="103"/>
  <c r="K200" i="103"/>
  <c r="P200" i="103" s="1"/>
  <c r="J200" i="103"/>
  <c r="I200" i="103"/>
  <c r="H200" i="103"/>
  <c r="G200" i="103"/>
  <c r="B200" i="103"/>
  <c r="BM199" i="103"/>
  <c r="BN199" i="103" s="1"/>
  <c r="BO199" i="103" s="1"/>
  <c r="BF199" i="103"/>
  <c r="BD199" i="103"/>
  <c r="BA199" i="103"/>
  <c r="AW199" i="103"/>
  <c r="AV199" i="103"/>
  <c r="AU199" i="103"/>
  <c r="AS199" i="103"/>
  <c r="AM199" i="103"/>
  <c r="AA199" i="103"/>
  <c r="M199" i="103"/>
  <c r="L199" i="103"/>
  <c r="K199" i="103"/>
  <c r="AO199" i="103" s="1"/>
  <c r="BC199" i="103" s="1"/>
  <c r="BE199" i="103" s="1"/>
  <c r="J199" i="103"/>
  <c r="I199" i="103"/>
  <c r="H199" i="103"/>
  <c r="G199" i="103"/>
  <c r="BI199" i="103" s="1"/>
  <c r="B199" i="103"/>
  <c r="BM198" i="103"/>
  <c r="BN198" i="103" s="1"/>
  <c r="BF198" i="103"/>
  <c r="BD198" i="103"/>
  <c r="BA198" i="103"/>
  <c r="AW198" i="103"/>
  <c r="AV198" i="103"/>
  <c r="AU198" i="103"/>
  <c r="AS198" i="103"/>
  <c r="AO198" i="103"/>
  <c r="AL198" i="103" s="1"/>
  <c r="AM198" i="103"/>
  <c r="AA198" i="103"/>
  <c r="M198" i="103"/>
  <c r="L198" i="103"/>
  <c r="K198" i="103"/>
  <c r="P198" i="103" s="1"/>
  <c r="J198" i="103"/>
  <c r="I198" i="103"/>
  <c r="H198" i="103"/>
  <c r="G198" i="103"/>
  <c r="BI198" i="103" s="1"/>
  <c r="B198" i="103"/>
  <c r="BM197" i="103"/>
  <c r="BN197" i="103" s="1"/>
  <c r="BF197" i="103"/>
  <c r="BD197" i="103"/>
  <c r="BA197" i="103"/>
  <c r="AW197" i="103"/>
  <c r="AV197" i="103"/>
  <c r="AU197" i="103"/>
  <c r="AS197" i="103"/>
  <c r="AM197" i="103"/>
  <c r="AA197" i="103"/>
  <c r="M197" i="103"/>
  <c r="L197" i="103"/>
  <c r="K197" i="103"/>
  <c r="BL197" i="103" s="1"/>
  <c r="J197" i="103"/>
  <c r="I197" i="103"/>
  <c r="H197" i="103"/>
  <c r="G197" i="103"/>
  <c r="BI197" i="103" s="1"/>
  <c r="B197" i="103"/>
  <c r="BN196" i="103"/>
  <c r="BP196" i="103" s="1"/>
  <c r="BM196" i="103"/>
  <c r="BF196" i="103"/>
  <c r="BD196" i="103"/>
  <c r="BA196" i="103"/>
  <c r="AW196" i="103"/>
  <c r="AV196" i="103"/>
  <c r="AU196" i="103"/>
  <c r="AS196" i="103"/>
  <c r="AP196" i="103"/>
  <c r="AM196" i="103"/>
  <c r="AA196" i="103"/>
  <c r="M196" i="103"/>
  <c r="L196" i="103"/>
  <c r="K196" i="103"/>
  <c r="J196" i="103"/>
  <c r="I196" i="103"/>
  <c r="H196" i="103"/>
  <c r="G196" i="103"/>
  <c r="BI196" i="103" s="1"/>
  <c r="B196" i="103"/>
  <c r="BM195" i="103"/>
  <c r="BN195" i="103" s="1"/>
  <c r="BF195" i="103"/>
  <c r="BD195" i="103"/>
  <c r="BA195" i="103"/>
  <c r="AW195" i="103"/>
  <c r="AV195" i="103"/>
  <c r="AU195" i="103"/>
  <c r="AS195" i="103"/>
  <c r="AM195" i="103"/>
  <c r="AA195" i="103"/>
  <c r="M195" i="103"/>
  <c r="L195" i="103"/>
  <c r="K195" i="103"/>
  <c r="AY195" i="103" s="1"/>
  <c r="J195" i="103"/>
  <c r="I195" i="103"/>
  <c r="H195" i="103"/>
  <c r="G195" i="103"/>
  <c r="BI195" i="103" s="1"/>
  <c r="B195" i="103"/>
  <c r="BM194" i="103"/>
  <c r="BN194" i="103" s="1"/>
  <c r="BI194" i="103"/>
  <c r="BF194" i="103"/>
  <c r="BD194" i="103"/>
  <c r="BA194" i="103"/>
  <c r="AY194" i="103"/>
  <c r="AW194" i="103"/>
  <c r="AV194" i="103"/>
  <c r="AU194" i="103"/>
  <c r="AS194" i="103"/>
  <c r="AM194" i="103"/>
  <c r="AA194" i="103"/>
  <c r="M194" i="103"/>
  <c r="L194" i="103"/>
  <c r="K194" i="103"/>
  <c r="BB194" i="103" s="1"/>
  <c r="J194" i="103"/>
  <c r="I194" i="103"/>
  <c r="H194" i="103"/>
  <c r="G194" i="103"/>
  <c r="B194" i="103"/>
  <c r="BM193" i="103"/>
  <c r="BN193" i="103" s="1"/>
  <c r="BF193" i="103"/>
  <c r="BD193" i="103"/>
  <c r="BA193" i="103"/>
  <c r="AW193" i="103"/>
  <c r="AV193" i="103"/>
  <c r="AU193" i="103"/>
  <c r="AS193" i="103"/>
  <c r="AM193" i="103"/>
  <c r="AA193" i="103"/>
  <c r="M193" i="103"/>
  <c r="L193" i="103"/>
  <c r="K193" i="103"/>
  <c r="BL193" i="103" s="1"/>
  <c r="J193" i="103"/>
  <c r="I193" i="103"/>
  <c r="H193" i="103"/>
  <c r="G193" i="103"/>
  <c r="BI193" i="103" s="1"/>
  <c r="B193" i="103"/>
  <c r="BN192" i="103"/>
  <c r="BP192" i="103" s="1"/>
  <c r="BM192" i="103"/>
  <c r="BF192" i="103"/>
  <c r="BD192" i="103"/>
  <c r="BA192" i="103"/>
  <c r="AW192" i="103"/>
  <c r="AV192" i="103"/>
  <c r="AU192" i="103"/>
  <c r="AS192" i="103"/>
  <c r="AM192" i="103"/>
  <c r="AA192" i="103"/>
  <c r="M192" i="103"/>
  <c r="L192" i="103"/>
  <c r="K192" i="103"/>
  <c r="J192" i="103"/>
  <c r="I192" i="103"/>
  <c r="H192" i="103"/>
  <c r="G192" i="103"/>
  <c r="BI192" i="103" s="1"/>
  <c r="B192" i="103"/>
  <c r="BM191" i="103"/>
  <c r="BN191" i="103" s="1"/>
  <c r="BF191" i="103"/>
  <c r="BE191" i="103"/>
  <c r="BD191" i="103"/>
  <c r="BA191" i="103"/>
  <c r="AW191" i="103"/>
  <c r="AV191" i="103"/>
  <c r="AU191" i="103"/>
  <c r="AS191" i="103"/>
  <c r="AR191" i="103"/>
  <c r="AP191" i="103"/>
  <c r="AM191" i="103"/>
  <c r="AA191" i="103"/>
  <c r="M191" i="103"/>
  <c r="L191" i="103"/>
  <c r="K191" i="103"/>
  <c r="AO191" i="103" s="1"/>
  <c r="BC191" i="103" s="1"/>
  <c r="J191" i="103"/>
  <c r="I191" i="103"/>
  <c r="H191" i="103"/>
  <c r="G191" i="103"/>
  <c r="BI191" i="103" s="1"/>
  <c r="B191" i="103"/>
  <c r="BM190" i="103"/>
  <c r="BN190" i="103" s="1"/>
  <c r="BF190" i="103"/>
  <c r="BD190" i="103"/>
  <c r="BA190" i="103"/>
  <c r="AW190" i="103"/>
  <c r="AV190" i="103"/>
  <c r="AU190" i="103"/>
  <c r="AS190" i="103"/>
  <c r="AM190" i="103"/>
  <c r="AA190" i="103"/>
  <c r="M190" i="103"/>
  <c r="L190" i="103"/>
  <c r="K190" i="103"/>
  <c r="J190" i="103"/>
  <c r="I190" i="103"/>
  <c r="H190" i="103"/>
  <c r="G190" i="103"/>
  <c r="BI190" i="103" s="1"/>
  <c r="B190" i="103"/>
  <c r="BM189" i="103"/>
  <c r="BN189" i="103" s="1"/>
  <c r="BF189" i="103"/>
  <c r="BD189" i="103"/>
  <c r="BA189" i="103"/>
  <c r="AW189" i="103"/>
  <c r="AV189" i="103"/>
  <c r="AU189" i="103"/>
  <c r="AS189" i="103"/>
  <c r="AM189" i="103"/>
  <c r="AA189" i="103"/>
  <c r="M189" i="103"/>
  <c r="L189" i="103"/>
  <c r="K189" i="103"/>
  <c r="J189" i="103"/>
  <c r="I189" i="103"/>
  <c r="H189" i="103"/>
  <c r="G189" i="103"/>
  <c r="BI189" i="103" s="1"/>
  <c r="B189" i="103"/>
  <c r="BM188" i="103"/>
  <c r="BN188" i="103" s="1"/>
  <c r="BF188" i="103"/>
  <c r="BD188" i="103"/>
  <c r="BA188" i="103"/>
  <c r="AW188" i="103"/>
  <c r="AV188" i="103"/>
  <c r="AU188" i="103"/>
  <c r="AS188" i="103"/>
  <c r="AM188" i="103"/>
  <c r="AA188" i="103"/>
  <c r="M188" i="103"/>
  <c r="L188" i="103"/>
  <c r="K188" i="103"/>
  <c r="J188" i="103"/>
  <c r="I188" i="103"/>
  <c r="H188" i="103"/>
  <c r="G188" i="103"/>
  <c r="BI188" i="103" s="1"/>
  <c r="B188" i="103"/>
  <c r="BM187" i="103"/>
  <c r="BN187" i="103" s="1"/>
  <c r="BF187" i="103"/>
  <c r="BD187" i="103"/>
  <c r="BA187" i="103"/>
  <c r="AW187" i="103"/>
  <c r="AV187" i="103"/>
  <c r="AU187" i="103"/>
  <c r="AS187" i="103"/>
  <c r="AM187" i="103"/>
  <c r="AA187" i="103"/>
  <c r="M187" i="103"/>
  <c r="L187" i="103"/>
  <c r="K187" i="103"/>
  <c r="BB187" i="103" s="1"/>
  <c r="J187" i="103"/>
  <c r="I187" i="103"/>
  <c r="H187" i="103"/>
  <c r="G187" i="103"/>
  <c r="BI187" i="103" s="1"/>
  <c r="B187" i="103"/>
  <c r="BM186" i="103"/>
  <c r="BN186" i="103" s="1"/>
  <c r="BF186" i="103"/>
  <c r="BD186" i="103"/>
  <c r="BA186" i="103"/>
  <c r="AW186" i="103"/>
  <c r="AV186" i="103"/>
  <c r="AU186" i="103"/>
  <c r="AS186" i="103"/>
  <c r="AM186" i="103"/>
  <c r="AA186" i="103"/>
  <c r="AE186" i="103" s="1"/>
  <c r="P186" i="103"/>
  <c r="M186" i="103"/>
  <c r="L186" i="103"/>
  <c r="K186" i="103"/>
  <c r="BB186" i="103" s="1"/>
  <c r="J186" i="103"/>
  <c r="I186" i="103"/>
  <c r="H186" i="103"/>
  <c r="G186" i="103"/>
  <c r="BI186" i="103" s="1"/>
  <c r="B186" i="103"/>
  <c r="BM185" i="103"/>
  <c r="BN185" i="103" s="1"/>
  <c r="BI185" i="103"/>
  <c r="BF185" i="103"/>
  <c r="BD185" i="103"/>
  <c r="BA185" i="103"/>
  <c r="AW185" i="103"/>
  <c r="AV185" i="103"/>
  <c r="AU185" i="103"/>
  <c r="AS185" i="103"/>
  <c r="AM185" i="103"/>
  <c r="AA185" i="103"/>
  <c r="M185" i="103"/>
  <c r="L185" i="103"/>
  <c r="K185" i="103"/>
  <c r="J185" i="103"/>
  <c r="I185" i="103"/>
  <c r="H185" i="103"/>
  <c r="G185" i="103"/>
  <c r="B185" i="103"/>
  <c r="BM184" i="103"/>
  <c r="BN184" i="103" s="1"/>
  <c r="BF184" i="103"/>
  <c r="BD184" i="103"/>
  <c r="BA184" i="103"/>
  <c r="AW184" i="103"/>
  <c r="AV184" i="103"/>
  <c r="AU184" i="103"/>
  <c r="AS184" i="103"/>
  <c r="AM184" i="103"/>
  <c r="AA184" i="103"/>
  <c r="M184" i="103"/>
  <c r="L184" i="103"/>
  <c r="K184" i="103"/>
  <c r="J184" i="103"/>
  <c r="I184" i="103"/>
  <c r="H184" i="103"/>
  <c r="G184" i="103"/>
  <c r="BI184" i="103" s="1"/>
  <c r="B184" i="103"/>
  <c r="BN183" i="103"/>
  <c r="BM183" i="103"/>
  <c r="BF183" i="103"/>
  <c r="BE183" i="103"/>
  <c r="BD183" i="103"/>
  <c r="BA183" i="103"/>
  <c r="AW183" i="103"/>
  <c r="AX183" i="103" s="1"/>
  <c r="AV183" i="103"/>
  <c r="AU183" i="103"/>
  <c r="AS183" i="103"/>
  <c r="AR183" i="103"/>
  <c r="AP183" i="103"/>
  <c r="AM183" i="103"/>
  <c r="AA183" i="103"/>
  <c r="M183" i="103"/>
  <c r="L183" i="103"/>
  <c r="K183" i="103"/>
  <c r="AO183" i="103" s="1"/>
  <c r="BC183" i="103" s="1"/>
  <c r="J183" i="103"/>
  <c r="I183" i="103"/>
  <c r="H183" i="103"/>
  <c r="G183" i="103"/>
  <c r="BI183" i="103" s="1"/>
  <c r="B183" i="103"/>
  <c r="BM182" i="103"/>
  <c r="BN182" i="103" s="1"/>
  <c r="BF182" i="103"/>
  <c r="BD182" i="103"/>
  <c r="BA182" i="103"/>
  <c r="AW182" i="103"/>
  <c r="AV182" i="103"/>
  <c r="AU182" i="103"/>
  <c r="AS182" i="103"/>
  <c r="AM182" i="103"/>
  <c r="AA182" i="103"/>
  <c r="M182" i="103"/>
  <c r="L182" i="103"/>
  <c r="K182" i="103"/>
  <c r="AP182" i="103" s="1"/>
  <c r="J182" i="103"/>
  <c r="I182" i="103"/>
  <c r="H182" i="103"/>
  <c r="G182" i="103"/>
  <c r="BI182" i="103" s="1"/>
  <c r="B182" i="103"/>
  <c r="BM181" i="103"/>
  <c r="BN181" i="103" s="1"/>
  <c r="BF181" i="103"/>
  <c r="BD181" i="103"/>
  <c r="BA181" i="103"/>
  <c r="AW181" i="103"/>
  <c r="AV181" i="103"/>
  <c r="AU181" i="103"/>
  <c r="AS181" i="103"/>
  <c r="AM181" i="103"/>
  <c r="AA181" i="103"/>
  <c r="M181" i="103"/>
  <c r="L181" i="103"/>
  <c r="K181" i="103"/>
  <c r="J181" i="103"/>
  <c r="I181" i="103"/>
  <c r="H181" i="103"/>
  <c r="G181" i="103"/>
  <c r="BI181" i="103" s="1"/>
  <c r="B181" i="103"/>
  <c r="BM180" i="103"/>
  <c r="BN180" i="103" s="1"/>
  <c r="BI180" i="103"/>
  <c r="BF180" i="103"/>
  <c r="BD180" i="103"/>
  <c r="BA180" i="103"/>
  <c r="AY180" i="103"/>
  <c r="AW180" i="103"/>
  <c r="AV180" i="103"/>
  <c r="AU180" i="103"/>
  <c r="AS180" i="103"/>
  <c r="AO180" i="103"/>
  <c r="AM180" i="103"/>
  <c r="AA180" i="103"/>
  <c r="M180" i="103"/>
  <c r="L180" i="103"/>
  <c r="K180" i="103"/>
  <c r="AP180" i="103" s="1"/>
  <c r="J180" i="103"/>
  <c r="I180" i="103"/>
  <c r="H180" i="103"/>
  <c r="G180" i="103"/>
  <c r="B180" i="103"/>
  <c r="BN179" i="103"/>
  <c r="BO179" i="103" s="1"/>
  <c r="BM179" i="103"/>
  <c r="BF179" i="103"/>
  <c r="BD179" i="103"/>
  <c r="BA179" i="103"/>
  <c r="AW179" i="103"/>
  <c r="AV179" i="103"/>
  <c r="AU179" i="103"/>
  <c r="AS179" i="103"/>
  <c r="AM179" i="103"/>
  <c r="AA179" i="103"/>
  <c r="M179" i="103"/>
  <c r="L179" i="103"/>
  <c r="K179" i="103"/>
  <c r="AP179" i="103" s="1"/>
  <c r="J179" i="103"/>
  <c r="I179" i="103"/>
  <c r="H179" i="103"/>
  <c r="G179" i="103"/>
  <c r="BI179" i="103" s="1"/>
  <c r="B179" i="103"/>
  <c r="BM178" i="103"/>
  <c r="BN178" i="103" s="1"/>
  <c r="BF178" i="103"/>
  <c r="BD178" i="103"/>
  <c r="BA178" i="103"/>
  <c r="AW178" i="103"/>
  <c r="AV178" i="103"/>
  <c r="AU178" i="103"/>
  <c r="AS178" i="103"/>
  <c r="AM178" i="103"/>
  <c r="AA178" i="103"/>
  <c r="M178" i="103"/>
  <c r="L178" i="103"/>
  <c r="K178" i="103"/>
  <c r="BB178" i="103" s="1"/>
  <c r="J178" i="103"/>
  <c r="I178" i="103"/>
  <c r="H178" i="103"/>
  <c r="G178" i="103"/>
  <c r="BI178" i="103" s="1"/>
  <c r="B178" i="103"/>
  <c r="BM177" i="103"/>
  <c r="BN177" i="103" s="1"/>
  <c r="BO177" i="103" s="1"/>
  <c r="BF177" i="103"/>
  <c r="BD177" i="103"/>
  <c r="BA177" i="103"/>
  <c r="AY177" i="103"/>
  <c r="AW177" i="103"/>
  <c r="AV177" i="103"/>
  <c r="AU177" i="103"/>
  <c r="AS177" i="103"/>
  <c r="AP177" i="103"/>
  <c r="AM177" i="103"/>
  <c r="AA177" i="103"/>
  <c r="M177" i="103"/>
  <c r="L177" i="103"/>
  <c r="K177" i="103"/>
  <c r="BB177" i="103" s="1"/>
  <c r="J177" i="103"/>
  <c r="I177" i="103"/>
  <c r="H177" i="103"/>
  <c r="G177" i="103"/>
  <c r="BI177" i="103" s="1"/>
  <c r="B177" i="103"/>
  <c r="BM176" i="103"/>
  <c r="BN176" i="103" s="1"/>
  <c r="BF176" i="103"/>
  <c r="BD176" i="103"/>
  <c r="BA176" i="103"/>
  <c r="AW176" i="103"/>
  <c r="AV176" i="103"/>
  <c r="AU176" i="103"/>
  <c r="AS176" i="103"/>
  <c r="AM176" i="103"/>
  <c r="AA176" i="103"/>
  <c r="M176" i="103"/>
  <c r="L176" i="103"/>
  <c r="K176" i="103"/>
  <c r="AO176" i="103" s="1"/>
  <c r="AT176" i="103" s="1"/>
  <c r="J176" i="103"/>
  <c r="I176" i="103"/>
  <c r="H176" i="103"/>
  <c r="G176" i="103"/>
  <c r="BI176" i="103" s="1"/>
  <c r="B176" i="103"/>
  <c r="BM175" i="103"/>
  <c r="BN175" i="103" s="1"/>
  <c r="BL175" i="103"/>
  <c r="BI175" i="103"/>
  <c r="BF175" i="103"/>
  <c r="BD175" i="103"/>
  <c r="BB175" i="103"/>
  <c r="BA175" i="103"/>
  <c r="AZ175" i="103"/>
  <c r="AY175" i="103"/>
  <c r="AW175" i="103"/>
  <c r="AX175" i="103" s="1"/>
  <c r="AV175" i="103"/>
  <c r="AU175" i="103"/>
  <c r="AT175" i="103"/>
  <c r="AS175" i="103"/>
  <c r="AM175" i="103"/>
  <c r="AL175" i="103"/>
  <c r="AA175" i="103"/>
  <c r="P175" i="103"/>
  <c r="M175" i="103"/>
  <c r="L175" i="103"/>
  <c r="K175" i="103"/>
  <c r="AO175" i="103" s="1"/>
  <c r="BC175" i="103" s="1"/>
  <c r="BE175" i="103" s="1"/>
  <c r="J175" i="103"/>
  <c r="I175" i="103"/>
  <c r="H175" i="103"/>
  <c r="G175" i="103"/>
  <c r="B175" i="103"/>
  <c r="BM174" i="103"/>
  <c r="BN174" i="103" s="1"/>
  <c r="BL174" i="103"/>
  <c r="BF174" i="103"/>
  <c r="BD174" i="103"/>
  <c r="BA174" i="103"/>
  <c r="AW174" i="103"/>
  <c r="AV174" i="103"/>
  <c r="AU174" i="103"/>
  <c r="AS174" i="103"/>
  <c r="AM174" i="103"/>
  <c r="AA174" i="103"/>
  <c r="M174" i="103"/>
  <c r="L174" i="103"/>
  <c r="K174" i="103"/>
  <c r="AP174" i="103" s="1"/>
  <c r="J174" i="103"/>
  <c r="I174" i="103"/>
  <c r="H174" i="103"/>
  <c r="G174" i="103"/>
  <c r="BI174" i="103" s="1"/>
  <c r="B174" i="103"/>
  <c r="BM173" i="103"/>
  <c r="BN173" i="103" s="1"/>
  <c r="BF173" i="103"/>
  <c r="BD173" i="103"/>
  <c r="BA173" i="103"/>
  <c r="AW173" i="103"/>
  <c r="AV173" i="103"/>
  <c r="AU173" i="103"/>
  <c r="AS173" i="103"/>
  <c r="AM173" i="103"/>
  <c r="AA173" i="103"/>
  <c r="M173" i="103"/>
  <c r="L173" i="103"/>
  <c r="K173" i="103"/>
  <c r="J173" i="103"/>
  <c r="I173" i="103"/>
  <c r="H173" i="103"/>
  <c r="G173" i="103"/>
  <c r="BI173" i="103" s="1"/>
  <c r="B173" i="103"/>
  <c r="BM172" i="103"/>
  <c r="BN172" i="103" s="1"/>
  <c r="BF172" i="103"/>
  <c r="BD172" i="103"/>
  <c r="BA172" i="103"/>
  <c r="AW172" i="103"/>
  <c r="AV172" i="103"/>
  <c r="AU172" i="103"/>
  <c r="AS172" i="103"/>
  <c r="AM172" i="103"/>
  <c r="AA172" i="103"/>
  <c r="M172" i="103"/>
  <c r="L172" i="103"/>
  <c r="K172" i="103"/>
  <c r="AP172" i="103" s="1"/>
  <c r="J172" i="103"/>
  <c r="I172" i="103"/>
  <c r="H172" i="103"/>
  <c r="G172" i="103"/>
  <c r="BI172" i="103" s="1"/>
  <c r="B172" i="103"/>
  <c r="BM171" i="103"/>
  <c r="BN171" i="103" s="1"/>
  <c r="BF171" i="103"/>
  <c r="BD171" i="103"/>
  <c r="BA171" i="103"/>
  <c r="AW171" i="103"/>
  <c r="AV171" i="103"/>
  <c r="AU171" i="103"/>
  <c r="AS171" i="103"/>
  <c r="AP171" i="103"/>
  <c r="AM171" i="103"/>
  <c r="AA171" i="103"/>
  <c r="M171" i="103"/>
  <c r="L171" i="103"/>
  <c r="K171" i="103"/>
  <c r="AY171" i="103" s="1"/>
  <c r="J171" i="103"/>
  <c r="I171" i="103"/>
  <c r="H171" i="103"/>
  <c r="G171" i="103"/>
  <c r="BI171" i="103" s="1"/>
  <c r="B171" i="103"/>
  <c r="BM170" i="103"/>
  <c r="BN170" i="103" s="1"/>
  <c r="BF170" i="103"/>
  <c r="BD170" i="103"/>
  <c r="BA170" i="103"/>
  <c r="AW170" i="103"/>
  <c r="AV170" i="103"/>
  <c r="AU170" i="103"/>
  <c r="AS170" i="103"/>
  <c r="AM170" i="103"/>
  <c r="AA170" i="103"/>
  <c r="AE170" i="103" s="1"/>
  <c r="P170" i="103"/>
  <c r="M170" i="103"/>
  <c r="L170" i="103"/>
  <c r="K170" i="103"/>
  <c r="BB170" i="103" s="1"/>
  <c r="J170" i="103"/>
  <c r="I170" i="103"/>
  <c r="H170" i="103"/>
  <c r="G170" i="103"/>
  <c r="BI170" i="103" s="1"/>
  <c r="B170" i="103"/>
  <c r="BM169" i="103"/>
  <c r="BN169" i="103" s="1"/>
  <c r="BL169" i="103"/>
  <c r="BF169" i="103"/>
  <c r="BD169" i="103"/>
  <c r="BA169" i="103"/>
  <c r="AW169" i="103"/>
  <c r="AV169" i="103"/>
  <c r="AU169" i="103"/>
  <c r="AS169" i="103"/>
  <c r="AP169" i="103"/>
  <c r="AM169" i="103"/>
  <c r="AA169" i="103"/>
  <c r="AE169" i="103" s="1"/>
  <c r="M169" i="103"/>
  <c r="L169" i="103"/>
  <c r="K169" i="103"/>
  <c r="AY169" i="103" s="1"/>
  <c r="J169" i="103"/>
  <c r="I169" i="103"/>
  <c r="H169" i="103"/>
  <c r="G169" i="103"/>
  <c r="BI169" i="103" s="1"/>
  <c r="B169" i="103"/>
  <c r="BM168" i="103"/>
  <c r="BN168" i="103" s="1"/>
  <c r="BF168" i="103"/>
  <c r="BD168" i="103"/>
  <c r="BA168" i="103"/>
  <c r="AW168" i="103"/>
  <c r="AV168" i="103"/>
  <c r="AU168" i="103"/>
  <c r="AS168" i="103"/>
  <c r="AM168" i="103"/>
  <c r="AA168" i="103"/>
  <c r="M168" i="103"/>
  <c r="L168" i="103"/>
  <c r="K168" i="103"/>
  <c r="AP168" i="103" s="1"/>
  <c r="J168" i="103"/>
  <c r="I168" i="103"/>
  <c r="H168" i="103"/>
  <c r="G168" i="103"/>
  <c r="BI168" i="103" s="1"/>
  <c r="B168" i="103"/>
  <c r="BM167" i="103"/>
  <c r="BN167" i="103" s="1"/>
  <c r="BO167" i="103" s="1"/>
  <c r="BF167" i="103"/>
  <c r="BD167" i="103"/>
  <c r="BA167" i="103"/>
  <c r="AW167" i="103"/>
  <c r="AX167" i="103" s="1"/>
  <c r="AV167" i="103"/>
  <c r="AU167" i="103"/>
  <c r="AS167" i="103"/>
  <c r="AM167" i="103"/>
  <c r="AA167" i="103"/>
  <c r="M167" i="103"/>
  <c r="L167" i="103"/>
  <c r="K167" i="103"/>
  <c r="AO167" i="103" s="1"/>
  <c r="BC167" i="103" s="1"/>
  <c r="BE167" i="103" s="1"/>
  <c r="J167" i="103"/>
  <c r="I167" i="103"/>
  <c r="H167" i="103"/>
  <c r="G167" i="103"/>
  <c r="BI167" i="103" s="1"/>
  <c r="B167" i="103"/>
  <c r="BM166" i="103"/>
  <c r="BN166" i="103" s="1"/>
  <c r="BF166" i="103"/>
  <c r="BD166" i="103"/>
  <c r="BA166" i="103"/>
  <c r="AW166" i="103"/>
  <c r="AV166" i="103"/>
  <c r="AU166" i="103"/>
  <c r="AS166" i="103"/>
  <c r="AM166" i="103"/>
  <c r="AA166" i="103"/>
  <c r="M166" i="103"/>
  <c r="L166" i="103"/>
  <c r="K166" i="103"/>
  <c r="BL166" i="103" s="1"/>
  <c r="J166" i="103"/>
  <c r="I166" i="103"/>
  <c r="H166" i="103"/>
  <c r="G166" i="103"/>
  <c r="BI166" i="103" s="1"/>
  <c r="B166" i="103"/>
  <c r="BM165" i="103"/>
  <c r="BN165" i="103" s="1"/>
  <c r="BI165" i="103"/>
  <c r="BF165" i="103"/>
  <c r="BD165" i="103"/>
  <c r="BA165" i="103"/>
  <c r="AW165" i="103"/>
  <c r="AV165" i="103"/>
  <c r="AU165" i="103"/>
  <c r="AS165" i="103"/>
  <c r="AM165" i="103"/>
  <c r="AA165" i="103"/>
  <c r="M165" i="103"/>
  <c r="L165" i="103"/>
  <c r="K165" i="103"/>
  <c r="J165" i="103"/>
  <c r="I165" i="103"/>
  <c r="H165" i="103"/>
  <c r="G165" i="103"/>
  <c r="B165" i="103"/>
  <c r="BM164" i="103"/>
  <c r="BN164" i="103" s="1"/>
  <c r="BI164" i="103"/>
  <c r="BF164" i="103"/>
  <c r="BD164" i="103"/>
  <c r="BB164" i="103"/>
  <c r="BA164" i="103"/>
  <c r="AW164" i="103"/>
  <c r="AV164" i="103"/>
  <c r="AU164" i="103"/>
  <c r="AS164" i="103"/>
  <c r="AO164" i="103"/>
  <c r="AM164" i="103"/>
  <c r="AA164" i="103"/>
  <c r="P164" i="103"/>
  <c r="M164" i="103"/>
  <c r="L164" i="103"/>
  <c r="K164" i="103"/>
  <c r="AY164" i="103" s="1"/>
  <c r="J164" i="103"/>
  <c r="I164" i="103"/>
  <c r="H164" i="103"/>
  <c r="G164" i="103"/>
  <c r="B164" i="103"/>
  <c r="BM163" i="103"/>
  <c r="BN163" i="103" s="1"/>
  <c r="BO163" i="103" s="1"/>
  <c r="BF163" i="103"/>
  <c r="BD163" i="103"/>
  <c r="BA163" i="103"/>
  <c r="AW163" i="103"/>
  <c r="AV163" i="103"/>
  <c r="AU163" i="103"/>
  <c r="AS163" i="103"/>
  <c r="AM163" i="103"/>
  <c r="AA163" i="103"/>
  <c r="M163" i="103"/>
  <c r="L163" i="103"/>
  <c r="K163" i="103"/>
  <c r="J163" i="103"/>
  <c r="I163" i="103"/>
  <c r="H163" i="103"/>
  <c r="G163" i="103"/>
  <c r="BI163" i="103" s="1"/>
  <c r="B163" i="103"/>
  <c r="BM162" i="103"/>
  <c r="BN162" i="103" s="1"/>
  <c r="BF162" i="103"/>
  <c r="BD162" i="103"/>
  <c r="BA162" i="103"/>
  <c r="AW162" i="103"/>
  <c r="AV162" i="103"/>
  <c r="AU162" i="103"/>
  <c r="AS162" i="103"/>
  <c r="AM162" i="103"/>
  <c r="AA162" i="103"/>
  <c r="M162" i="103"/>
  <c r="L162" i="103"/>
  <c r="K162" i="103"/>
  <c r="BL162" i="103" s="1"/>
  <c r="J162" i="103"/>
  <c r="I162" i="103"/>
  <c r="H162" i="103"/>
  <c r="G162" i="103"/>
  <c r="BI162" i="103" s="1"/>
  <c r="B162" i="103"/>
  <c r="BM161" i="103"/>
  <c r="BN161" i="103" s="1"/>
  <c r="BF161" i="103"/>
  <c r="BD161" i="103"/>
  <c r="BC161" i="103"/>
  <c r="BE161" i="103" s="1"/>
  <c r="BB161" i="103"/>
  <c r="BA161" i="103"/>
  <c r="AZ161" i="103"/>
  <c r="AY161" i="103"/>
  <c r="AW161" i="103"/>
  <c r="AX161" i="103" s="1"/>
  <c r="AV161" i="103"/>
  <c r="AU161" i="103"/>
  <c r="AS161" i="103"/>
  <c r="AR161" i="103"/>
  <c r="AP161" i="103"/>
  <c r="AM161" i="103"/>
  <c r="AL161" i="103"/>
  <c r="AA161" i="103"/>
  <c r="AE161" i="103" s="1"/>
  <c r="AQ161" i="103" s="1"/>
  <c r="P161" i="103"/>
  <c r="M161" i="103"/>
  <c r="L161" i="103"/>
  <c r="K161" i="103"/>
  <c r="AO161" i="103" s="1"/>
  <c r="AT161" i="103" s="1"/>
  <c r="J161" i="103"/>
  <c r="I161" i="103"/>
  <c r="H161" i="103"/>
  <c r="G161" i="103"/>
  <c r="BI161" i="103" s="1"/>
  <c r="B161" i="103"/>
  <c r="BM160" i="103"/>
  <c r="BN160" i="103" s="1"/>
  <c r="BF160" i="103"/>
  <c r="BD160" i="103"/>
  <c r="BA160" i="103"/>
  <c r="AW160" i="103"/>
  <c r="AV160" i="103"/>
  <c r="AU160" i="103"/>
  <c r="AS160" i="103"/>
  <c r="AM160" i="103"/>
  <c r="AA160" i="103"/>
  <c r="M160" i="103"/>
  <c r="L160" i="103"/>
  <c r="K160" i="103"/>
  <c r="BL160" i="103" s="1"/>
  <c r="J160" i="103"/>
  <c r="I160" i="103"/>
  <c r="H160" i="103"/>
  <c r="G160" i="103"/>
  <c r="BI160" i="103" s="1"/>
  <c r="B160" i="103"/>
  <c r="BM159" i="103"/>
  <c r="BN159" i="103" s="1"/>
  <c r="BO159" i="103" s="1"/>
  <c r="BF159" i="103"/>
  <c r="BD159" i="103"/>
  <c r="BA159" i="103"/>
  <c r="AY159" i="103"/>
  <c r="AW159" i="103"/>
  <c r="AX159" i="103" s="1"/>
  <c r="AV159" i="103"/>
  <c r="AU159" i="103"/>
  <c r="AS159" i="103"/>
  <c r="AM159" i="103"/>
  <c r="AA159" i="103"/>
  <c r="M159" i="103"/>
  <c r="L159" i="103"/>
  <c r="K159" i="103"/>
  <c r="AO159" i="103" s="1"/>
  <c r="BC159" i="103" s="1"/>
  <c r="BE159" i="103" s="1"/>
  <c r="J159" i="103"/>
  <c r="I159" i="103"/>
  <c r="H159" i="103"/>
  <c r="G159" i="103"/>
  <c r="BI159" i="103" s="1"/>
  <c r="B159" i="103"/>
  <c r="BM158" i="103"/>
  <c r="BN158" i="103" s="1"/>
  <c r="BF158" i="103"/>
  <c r="BD158" i="103"/>
  <c r="BA158" i="103"/>
  <c r="AW158" i="103"/>
  <c r="AV158" i="103"/>
  <c r="AU158" i="103"/>
  <c r="AS158" i="103"/>
  <c r="AM158" i="103"/>
  <c r="AA158" i="103"/>
  <c r="M158" i="103"/>
  <c r="L158" i="103"/>
  <c r="K158" i="103"/>
  <c r="BB158" i="103" s="1"/>
  <c r="J158" i="103"/>
  <c r="I158" i="103"/>
  <c r="H158" i="103"/>
  <c r="G158" i="103"/>
  <c r="BI158" i="103" s="1"/>
  <c r="B158" i="103"/>
  <c r="BM157" i="103"/>
  <c r="BN157" i="103" s="1"/>
  <c r="BL157" i="103"/>
  <c r="BF157" i="103"/>
  <c r="BD157" i="103"/>
  <c r="BA157" i="103"/>
  <c r="AY157" i="103"/>
  <c r="AW157" i="103"/>
  <c r="AV157" i="103"/>
  <c r="AU157" i="103"/>
  <c r="AS157" i="103"/>
  <c r="AM157" i="103"/>
  <c r="AA157" i="103"/>
  <c r="M157" i="103"/>
  <c r="L157" i="103"/>
  <c r="K157" i="103"/>
  <c r="AP157" i="103" s="1"/>
  <c r="J157" i="103"/>
  <c r="I157" i="103"/>
  <c r="H157" i="103"/>
  <c r="G157" i="103"/>
  <c r="BI157" i="103" s="1"/>
  <c r="B157" i="103"/>
  <c r="BM156" i="103"/>
  <c r="BN156" i="103" s="1"/>
  <c r="BP156" i="103" s="1"/>
  <c r="BF156" i="103"/>
  <c r="BD156" i="103"/>
  <c r="BA156" i="103"/>
  <c r="AW156" i="103"/>
  <c r="AV156" i="103"/>
  <c r="AU156" i="103"/>
  <c r="AS156" i="103"/>
  <c r="AP156" i="103"/>
  <c r="AO156" i="103"/>
  <c r="AL156" i="103" s="1"/>
  <c r="AM156" i="103"/>
  <c r="AA156" i="103"/>
  <c r="M156" i="103"/>
  <c r="L156" i="103"/>
  <c r="AE156" i="103" s="1"/>
  <c r="K156" i="103"/>
  <c r="BB156" i="103" s="1"/>
  <c r="J156" i="103"/>
  <c r="I156" i="103"/>
  <c r="H156" i="103"/>
  <c r="G156" i="103"/>
  <c r="BI156" i="103" s="1"/>
  <c r="B156" i="103"/>
  <c r="BM155" i="103"/>
  <c r="BN155" i="103" s="1"/>
  <c r="BO155" i="103" s="1"/>
  <c r="BF155" i="103"/>
  <c r="BD155" i="103"/>
  <c r="BA155" i="103"/>
  <c r="AW155" i="103"/>
  <c r="AV155" i="103"/>
  <c r="AU155" i="103"/>
  <c r="AS155" i="103"/>
  <c r="AM155" i="103"/>
  <c r="AA155" i="103"/>
  <c r="M155" i="103"/>
  <c r="L155" i="103"/>
  <c r="K155" i="103"/>
  <c r="AP155" i="103" s="1"/>
  <c r="J155" i="103"/>
  <c r="I155" i="103"/>
  <c r="H155" i="103"/>
  <c r="G155" i="103"/>
  <c r="BI155" i="103" s="1"/>
  <c r="B155" i="103"/>
  <c r="BM154" i="103"/>
  <c r="BN154" i="103" s="1"/>
  <c r="BL154" i="103"/>
  <c r="BF154" i="103"/>
  <c r="BD154" i="103"/>
  <c r="BB154" i="103"/>
  <c r="BA154" i="103"/>
  <c r="AY154" i="103"/>
  <c r="AW154" i="103"/>
  <c r="AV154" i="103"/>
  <c r="AU154" i="103"/>
  <c r="AS154" i="103"/>
  <c r="AM154" i="103"/>
  <c r="AA154" i="103"/>
  <c r="M154" i="103"/>
  <c r="L154" i="103"/>
  <c r="K154" i="103"/>
  <c r="P154" i="103" s="1"/>
  <c r="J154" i="103"/>
  <c r="I154" i="103"/>
  <c r="H154" i="103"/>
  <c r="G154" i="103"/>
  <c r="BI154" i="103" s="1"/>
  <c r="B154" i="103"/>
  <c r="BM153" i="103"/>
  <c r="BN153" i="103" s="1"/>
  <c r="BF153" i="103"/>
  <c r="BD153" i="103"/>
  <c r="BA153" i="103"/>
  <c r="AW153" i="103"/>
  <c r="AV153" i="103"/>
  <c r="AU153" i="103"/>
  <c r="AS153" i="103"/>
  <c r="AM153" i="103"/>
  <c r="AA153" i="103"/>
  <c r="M153" i="103"/>
  <c r="L153" i="103"/>
  <c r="AE153" i="103" s="1"/>
  <c r="K153" i="103"/>
  <c r="P153" i="103" s="1"/>
  <c r="J153" i="103"/>
  <c r="I153" i="103"/>
  <c r="H153" i="103"/>
  <c r="G153" i="103"/>
  <c r="BI153" i="103" s="1"/>
  <c r="B153" i="103"/>
  <c r="BM152" i="103"/>
  <c r="BN152" i="103" s="1"/>
  <c r="BF152" i="103"/>
  <c r="BD152" i="103"/>
  <c r="BA152" i="103"/>
  <c r="AW152" i="103"/>
  <c r="AV152" i="103"/>
  <c r="AU152" i="103"/>
  <c r="AS152" i="103"/>
  <c r="AM152" i="103"/>
  <c r="AA152" i="103"/>
  <c r="M152" i="103"/>
  <c r="L152" i="103"/>
  <c r="K152" i="103"/>
  <c r="AO152" i="103" s="1"/>
  <c r="J152" i="103"/>
  <c r="I152" i="103"/>
  <c r="H152" i="103"/>
  <c r="G152" i="103"/>
  <c r="BI152" i="103" s="1"/>
  <c r="B152" i="103"/>
  <c r="BM151" i="103"/>
  <c r="BN151" i="103" s="1"/>
  <c r="BO151" i="103" s="1"/>
  <c r="BF151" i="103"/>
  <c r="BD151" i="103"/>
  <c r="BA151" i="103"/>
  <c r="AW151" i="103"/>
  <c r="AV151" i="103"/>
  <c r="AU151" i="103"/>
  <c r="AS151" i="103"/>
  <c r="AM151" i="103"/>
  <c r="AA151" i="103"/>
  <c r="M151" i="103"/>
  <c r="L151" i="103"/>
  <c r="K151" i="103"/>
  <c r="AP151" i="103" s="1"/>
  <c r="J151" i="103"/>
  <c r="I151" i="103"/>
  <c r="H151" i="103"/>
  <c r="G151" i="103"/>
  <c r="BI151" i="103" s="1"/>
  <c r="B151" i="103"/>
  <c r="BM150" i="103"/>
  <c r="BN150" i="103" s="1"/>
  <c r="BO150" i="103" s="1"/>
  <c r="BF150" i="103"/>
  <c r="BD150" i="103"/>
  <c r="BA150" i="103"/>
  <c r="AW150" i="103"/>
  <c r="AV150" i="103"/>
  <c r="AU150" i="103"/>
  <c r="AS150" i="103"/>
  <c r="AM150" i="103"/>
  <c r="AA150" i="103"/>
  <c r="M150" i="103"/>
  <c r="L150" i="103"/>
  <c r="K150" i="103"/>
  <c r="P150" i="103" s="1"/>
  <c r="J150" i="103"/>
  <c r="I150" i="103"/>
  <c r="H150" i="103"/>
  <c r="G150" i="103"/>
  <c r="BI150" i="103" s="1"/>
  <c r="B150" i="103"/>
  <c r="BM149" i="103"/>
  <c r="BN149" i="103" s="1"/>
  <c r="BP149" i="103" s="1"/>
  <c r="BF149" i="103"/>
  <c r="BD149" i="103"/>
  <c r="BA149" i="103"/>
  <c r="AW149" i="103"/>
  <c r="AV149" i="103"/>
  <c r="AU149" i="103"/>
  <c r="AS149" i="103"/>
  <c r="AM149" i="103"/>
  <c r="AA149" i="103"/>
  <c r="M149" i="103"/>
  <c r="L149" i="103"/>
  <c r="K149" i="103"/>
  <c r="AO149" i="103" s="1"/>
  <c r="AR149" i="103" s="1"/>
  <c r="J149" i="103"/>
  <c r="I149" i="103"/>
  <c r="H149" i="103"/>
  <c r="G149" i="103"/>
  <c r="BI149" i="103" s="1"/>
  <c r="B149" i="103"/>
  <c r="BN148" i="103"/>
  <c r="BP148" i="103" s="1"/>
  <c r="BM148" i="103"/>
  <c r="BF148" i="103"/>
  <c r="BD148" i="103"/>
  <c r="BA148" i="103"/>
  <c r="AW148" i="103"/>
  <c r="AV148" i="103"/>
  <c r="AU148" i="103"/>
  <c r="AS148" i="103"/>
  <c r="AO148" i="103"/>
  <c r="AZ148" i="103" s="1"/>
  <c r="AM148" i="103"/>
  <c r="AA148" i="103"/>
  <c r="M148" i="103"/>
  <c r="L148" i="103"/>
  <c r="K148" i="103"/>
  <c r="P148" i="103" s="1"/>
  <c r="J148" i="103"/>
  <c r="I148" i="103"/>
  <c r="H148" i="103"/>
  <c r="G148" i="103"/>
  <c r="BI148" i="103" s="1"/>
  <c r="B148" i="103"/>
  <c r="BM147" i="103"/>
  <c r="BN147" i="103" s="1"/>
  <c r="BO147" i="103" s="1"/>
  <c r="BF147" i="103"/>
  <c r="BD147" i="103"/>
  <c r="BA147" i="103"/>
  <c r="AY147" i="103"/>
  <c r="AW147" i="103"/>
  <c r="AV147" i="103"/>
  <c r="AU147" i="103"/>
  <c r="AS147" i="103"/>
  <c r="AP147" i="103"/>
  <c r="AM147" i="103"/>
  <c r="AA147" i="103"/>
  <c r="M147" i="103"/>
  <c r="L147" i="103"/>
  <c r="K147" i="103"/>
  <c r="J147" i="103"/>
  <c r="I147" i="103"/>
  <c r="H147" i="103"/>
  <c r="G147" i="103"/>
  <c r="BI147" i="103" s="1"/>
  <c r="B147" i="103"/>
  <c r="BM146" i="103"/>
  <c r="BN146" i="103" s="1"/>
  <c r="BO146" i="103" s="1"/>
  <c r="BL146" i="103"/>
  <c r="BI146" i="103"/>
  <c r="BF146" i="103"/>
  <c r="BD146" i="103"/>
  <c r="BA146" i="103"/>
  <c r="AW146" i="103"/>
  <c r="AV146" i="103"/>
  <c r="AU146" i="103"/>
  <c r="AS146" i="103"/>
  <c r="AM146" i="103"/>
  <c r="AA146" i="103"/>
  <c r="M146" i="103"/>
  <c r="L146" i="103"/>
  <c r="K146" i="103"/>
  <c r="J146" i="103"/>
  <c r="I146" i="103"/>
  <c r="H146" i="103"/>
  <c r="G146" i="103"/>
  <c r="B146" i="103"/>
  <c r="BM145" i="103"/>
  <c r="BN145" i="103" s="1"/>
  <c r="BP145" i="103" s="1"/>
  <c r="BF145" i="103"/>
  <c r="BD145" i="103"/>
  <c r="BB145" i="103"/>
  <c r="BA145" i="103"/>
  <c r="AW145" i="103"/>
  <c r="AV145" i="103"/>
  <c r="AU145" i="103"/>
  <c r="AS145" i="103"/>
  <c r="AM145" i="103"/>
  <c r="AA145" i="103"/>
  <c r="M145" i="103"/>
  <c r="L145" i="103"/>
  <c r="K145" i="103"/>
  <c r="AP145" i="103" s="1"/>
  <c r="J145" i="103"/>
  <c r="I145" i="103"/>
  <c r="H145" i="103"/>
  <c r="G145" i="103"/>
  <c r="BI145" i="103" s="1"/>
  <c r="B145" i="103"/>
  <c r="BM144" i="103"/>
  <c r="BN144" i="103" s="1"/>
  <c r="BF144" i="103"/>
  <c r="BD144" i="103"/>
  <c r="BA144" i="103"/>
  <c r="AW144" i="103"/>
  <c r="AV144" i="103"/>
  <c r="AU144" i="103"/>
  <c r="AS144" i="103"/>
  <c r="AM144" i="103"/>
  <c r="AA144" i="103"/>
  <c r="M144" i="103"/>
  <c r="L144" i="103"/>
  <c r="K144" i="103"/>
  <c r="AP144" i="103" s="1"/>
  <c r="J144" i="103"/>
  <c r="I144" i="103"/>
  <c r="H144" i="103"/>
  <c r="G144" i="103"/>
  <c r="BI144" i="103" s="1"/>
  <c r="B144" i="103"/>
  <c r="BM143" i="103"/>
  <c r="BN143" i="103" s="1"/>
  <c r="BP143" i="103" s="1"/>
  <c r="BF143" i="103"/>
  <c r="BD143" i="103"/>
  <c r="BA143" i="103"/>
  <c r="AW143" i="103"/>
  <c r="AV143" i="103"/>
  <c r="AU143" i="103"/>
  <c r="AS143" i="103"/>
  <c r="AM143" i="103"/>
  <c r="AA143" i="103"/>
  <c r="M143" i="103"/>
  <c r="L143" i="103"/>
  <c r="K143" i="103"/>
  <c r="AP143" i="103" s="1"/>
  <c r="J143" i="103"/>
  <c r="I143" i="103"/>
  <c r="H143" i="103"/>
  <c r="G143" i="103"/>
  <c r="BI143" i="103" s="1"/>
  <c r="B143" i="103"/>
  <c r="BM142" i="103"/>
  <c r="BN142" i="103" s="1"/>
  <c r="BF142" i="103"/>
  <c r="BD142" i="103"/>
  <c r="BA142" i="103"/>
  <c r="AW142" i="103"/>
  <c r="AV142" i="103"/>
  <c r="AU142" i="103"/>
  <c r="AS142" i="103"/>
  <c r="AM142" i="103"/>
  <c r="AA142" i="103"/>
  <c r="M142" i="103"/>
  <c r="L142" i="103"/>
  <c r="K142" i="103"/>
  <c r="P142" i="103" s="1"/>
  <c r="J142" i="103"/>
  <c r="I142" i="103"/>
  <c r="H142" i="103"/>
  <c r="G142" i="103"/>
  <c r="BI142" i="103" s="1"/>
  <c r="B142" i="103"/>
  <c r="BP141" i="103"/>
  <c r="BO141" i="103"/>
  <c r="BN141" i="103"/>
  <c r="BM141" i="103"/>
  <c r="BF141" i="103"/>
  <c r="BD141" i="103"/>
  <c r="BA141" i="103"/>
  <c r="AW141" i="103"/>
  <c r="AV141" i="103"/>
  <c r="AU141" i="103"/>
  <c r="AS141" i="103"/>
  <c r="AM141" i="103"/>
  <c r="AA141" i="103"/>
  <c r="M141" i="103"/>
  <c r="L141" i="103"/>
  <c r="K141" i="103"/>
  <c r="J141" i="103"/>
  <c r="I141" i="103"/>
  <c r="H141" i="103"/>
  <c r="G141" i="103"/>
  <c r="BI141" i="103" s="1"/>
  <c r="B141" i="103"/>
  <c r="BM140" i="103"/>
  <c r="BN140" i="103" s="1"/>
  <c r="BF140" i="103"/>
  <c r="BD140" i="103"/>
  <c r="BA140" i="103"/>
  <c r="AW140" i="103"/>
  <c r="AV140" i="103"/>
  <c r="AU140" i="103"/>
  <c r="AS140" i="103"/>
  <c r="AM140" i="103"/>
  <c r="AA140" i="103"/>
  <c r="M140" i="103"/>
  <c r="L140" i="103"/>
  <c r="K140" i="103"/>
  <c r="J140" i="103"/>
  <c r="I140" i="103"/>
  <c r="H140" i="103"/>
  <c r="G140" i="103"/>
  <c r="BI140" i="103" s="1"/>
  <c r="B140" i="103"/>
  <c r="BM139" i="103"/>
  <c r="BN139" i="103" s="1"/>
  <c r="BF139" i="103"/>
  <c r="BD139" i="103"/>
  <c r="BA139" i="103"/>
  <c r="AW139" i="103"/>
  <c r="AV139" i="103"/>
  <c r="AU139" i="103"/>
  <c r="AS139" i="103"/>
  <c r="AM139" i="103"/>
  <c r="AA139" i="103"/>
  <c r="M139" i="103"/>
  <c r="L139" i="103"/>
  <c r="K139" i="103"/>
  <c r="AY139" i="103" s="1"/>
  <c r="J139" i="103"/>
  <c r="I139" i="103"/>
  <c r="H139" i="103"/>
  <c r="G139" i="103"/>
  <c r="BI139" i="103" s="1"/>
  <c r="B139" i="103"/>
  <c r="BM138" i="103"/>
  <c r="BN138" i="103" s="1"/>
  <c r="BF138" i="103"/>
  <c r="BD138" i="103"/>
  <c r="BA138" i="103"/>
  <c r="AW138" i="103"/>
  <c r="AV138" i="103"/>
  <c r="AU138" i="103"/>
  <c r="AS138" i="103"/>
  <c r="AM138" i="103"/>
  <c r="AA138" i="103"/>
  <c r="M138" i="103"/>
  <c r="L138" i="103"/>
  <c r="K138" i="103"/>
  <c r="J138" i="103"/>
  <c r="I138" i="103"/>
  <c r="H138" i="103"/>
  <c r="G138" i="103"/>
  <c r="BI138" i="103" s="1"/>
  <c r="B138" i="103"/>
  <c r="BM137" i="103"/>
  <c r="BN137" i="103" s="1"/>
  <c r="BI137" i="103"/>
  <c r="BF137" i="103"/>
  <c r="BD137" i="103"/>
  <c r="BA137" i="103"/>
  <c r="AW137" i="103"/>
  <c r="AV137" i="103"/>
  <c r="AU137" i="103"/>
  <c r="AS137" i="103"/>
  <c r="AM137" i="103"/>
  <c r="AA137" i="103"/>
  <c r="M137" i="103"/>
  <c r="L137" i="103"/>
  <c r="K137" i="103"/>
  <c r="J137" i="103"/>
  <c r="I137" i="103"/>
  <c r="H137" i="103"/>
  <c r="G137" i="103"/>
  <c r="B137" i="103"/>
  <c r="BM136" i="103"/>
  <c r="BN136" i="103" s="1"/>
  <c r="BF136" i="103"/>
  <c r="BD136" i="103"/>
  <c r="BA136" i="103"/>
  <c r="AW136" i="103"/>
  <c r="AV136" i="103"/>
  <c r="AU136" i="103"/>
  <c r="AS136" i="103"/>
  <c r="AM136" i="103"/>
  <c r="AA136" i="103"/>
  <c r="M136" i="103"/>
  <c r="L136" i="103"/>
  <c r="K136" i="103"/>
  <c r="AP136" i="103" s="1"/>
  <c r="J136" i="103"/>
  <c r="I136" i="103"/>
  <c r="H136" i="103"/>
  <c r="G136" i="103"/>
  <c r="BI136" i="103" s="1"/>
  <c r="B136" i="103"/>
  <c r="BM135" i="103"/>
  <c r="BN135" i="103" s="1"/>
  <c r="BP135" i="103" s="1"/>
  <c r="BI135" i="103"/>
  <c r="BF135" i="103"/>
  <c r="BD135" i="103"/>
  <c r="BA135" i="103"/>
  <c r="AW135" i="103"/>
  <c r="AV135" i="103"/>
  <c r="AU135" i="103"/>
  <c r="AS135" i="103"/>
  <c r="AM135" i="103"/>
  <c r="AA135" i="103"/>
  <c r="M135" i="103"/>
  <c r="L135" i="103"/>
  <c r="K135" i="103"/>
  <c r="BB135" i="103" s="1"/>
  <c r="J135" i="103"/>
  <c r="I135" i="103"/>
  <c r="H135" i="103"/>
  <c r="G135" i="103"/>
  <c r="B135" i="103"/>
  <c r="BM134" i="103"/>
  <c r="BN134" i="103" s="1"/>
  <c r="BF134" i="103"/>
  <c r="BD134" i="103"/>
  <c r="BA134" i="103"/>
  <c r="AW134" i="103"/>
  <c r="AV134" i="103"/>
  <c r="AU134" i="103"/>
  <c r="AS134" i="103"/>
  <c r="AM134" i="103"/>
  <c r="AA134" i="103"/>
  <c r="M134" i="103"/>
  <c r="L134" i="103"/>
  <c r="AE134" i="103" s="1"/>
  <c r="K134" i="103"/>
  <c r="BB134" i="103" s="1"/>
  <c r="J134" i="103"/>
  <c r="I134" i="103"/>
  <c r="H134" i="103"/>
  <c r="G134" i="103"/>
  <c r="BI134" i="103" s="1"/>
  <c r="B134" i="103"/>
  <c r="BM133" i="103"/>
  <c r="BN133" i="103" s="1"/>
  <c r="BP133" i="103" s="1"/>
  <c r="BF133" i="103"/>
  <c r="BD133" i="103"/>
  <c r="BA133" i="103"/>
  <c r="AW133" i="103"/>
  <c r="AV133" i="103"/>
  <c r="AU133" i="103"/>
  <c r="AS133" i="103"/>
  <c r="AM133" i="103"/>
  <c r="AA133" i="103"/>
  <c r="M133" i="103"/>
  <c r="L133" i="103"/>
  <c r="AE133" i="103" s="1"/>
  <c r="K133" i="103"/>
  <c r="AP133" i="103" s="1"/>
  <c r="J133" i="103"/>
  <c r="I133" i="103"/>
  <c r="H133" i="103"/>
  <c r="G133" i="103"/>
  <c r="BI133" i="103" s="1"/>
  <c r="B133" i="103"/>
  <c r="BM132" i="103"/>
  <c r="BN132" i="103" s="1"/>
  <c r="BI132" i="103"/>
  <c r="BF132" i="103"/>
  <c r="BD132" i="103"/>
  <c r="BA132" i="103"/>
  <c r="AW132" i="103"/>
  <c r="AV132" i="103"/>
  <c r="AU132" i="103"/>
  <c r="AS132" i="103"/>
  <c r="AM132" i="103"/>
  <c r="AA132" i="103"/>
  <c r="M132" i="103"/>
  <c r="L132" i="103"/>
  <c r="K132" i="103"/>
  <c r="AY132" i="103" s="1"/>
  <c r="J132" i="103"/>
  <c r="I132" i="103"/>
  <c r="H132" i="103"/>
  <c r="G132" i="103"/>
  <c r="B132" i="103"/>
  <c r="BM131" i="103"/>
  <c r="BN131" i="103" s="1"/>
  <c r="BF131" i="103"/>
  <c r="BD131" i="103"/>
  <c r="BA131" i="103"/>
  <c r="AW131" i="103"/>
  <c r="AV131" i="103"/>
  <c r="AU131" i="103"/>
  <c r="AS131" i="103"/>
  <c r="AM131" i="103"/>
  <c r="AA131" i="103"/>
  <c r="M131" i="103"/>
  <c r="L131" i="103"/>
  <c r="K131" i="103"/>
  <c r="AY131" i="103" s="1"/>
  <c r="J131" i="103"/>
  <c r="I131" i="103"/>
  <c r="H131" i="103"/>
  <c r="G131" i="103"/>
  <c r="BI131" i="103" s="1"/>
  <c r="B131" i="103"/>
  <c r="BM130" i="103"/>
  <c r="BN130" i="103" s="1"/>
  <c r="BF130" i="103"/>
  <c r="BD130" i="103"/>
  <c r="BA130" i="103"/>
  <c r="AW130" i="103"/>
  <c r="AV130" i="103"/>
  <c r="AU130" i="103"/>
  <c r="AS130" i="103"/>
  <c r="AP130" i="103"/>
  <c r="AM130" i="103"/>
  <c r="AA130" i="103"/>
  <c r="M130" i="103"/>
  <c r="L130" i="103"/>
  <c r="K130" i="103"/>
  <c r="AO130" i="103" s="1"/>
  <c r="J130" i="103"/>
  <c r="I130" i="103"/>
  <c r="H130" i="103"/>
  <c r="G130" i="103"/>
  <c r="BI130" i="103" s="1"/>
  <c r="B130" i="103"/>
  <c r="BM129" i="103"/>
  <c r="BN129" i="103" s="1"/>
  <c r="BF129" i="103"/>
  <c r="BD129" i="103"/>
  <c r="BA129" i="103"/>
  <c r="AW129" i="103"/>
  <c r="AV129" i="103"/>
  <c r="AU129" i="103"/>
  <c r="AS129" i="103"/>
  <c r="AP129" i="103"/>
  <c r="AM129" i="103"/>
  <c r="AA129" i="103"/>
  <c r="M129" i="103"/>
  <c r="L129" i="103"/>
  <c r="K129" i="103"/>
  <c r="J129" i="103"/>
  <c r="I129" i="103"/>
  <c r="H129" i="103"/>
  <c r="G129" i="103"/>
  <c r="BI129" i="103" s="1"/>
  <c r="B129" i="103"/>
  <c r="BM128" i="103"/>
  <c r="BN128" i="103" s="1"/>
  <c r="BO128" i="103" s="1"/>
  <c r="BL128" i="103"/>
  <c r="BI128" i="103"/>
  <c r="BF128" i="103"/>
  <c r="BD128" i="103"/>
  <c r="BB128" i="103"/>
  <c r="BA128" i="103"/>
  <c r="AW128" i="103"/>
  <c r="AV128" i="103"/>
  <c r="AU128" i="103"/>
  <c r="AS128" i="103"/>
  <c r="AP128" i="103"/>
  <c r="AO128" i="103"/>
  <c r="BC128" i="103" s="1"/>
  <c r="BE128" i="103" s="1"/>
  <c r="AM128" i="103"/>
  <c r="AA128" i="103"/>
  <c r="P128" i="103"/>
  <c r="M128" i="103"/>
  <c r="L128" i="103"/>
  <c r="K128" i="103"/>
  <c r="AY128" i="103" s="1"/>
  <c r="J128" i="103"/>
  <c r="I128" i="103"/>
  <c r="H128" i="103"/>
  <c r="G128" i="103"/>
  <c r="B128" i="103"/>
  <c r="BM127" i="103"/>
  <c r="BN127" i="103" s="1"/>
  <c r="BI127" i="103"/>
  <c r="BF127" i="103"/>
  <c r="BD127" i="103"/>
  <c r="BA127" i="103"/>
  <c r="AW127" i="103"/>
  <c r="AV127" i="103"/>
  <c r="AU127" i="103"/>
  <c r="AS127" i="103"/>
  <c r="AM127" i="103"/>
  <c r="AA127" i="103"/>
  <c r="M127" i="103"/>
  <c r="L127" i="103"/>
  <c r="K127" i="103"/>
  <c r="J127" i="103"/>
  <c r="I127" i="103"/>
  <c r="H127" i="103"/>
  <c r="G127" i="103"/>
  <c r="B127" i="103"/>
  <c r="BM126" i="103"/>
  <c r="BN126" i="103" s="1"/>
  <c r="BF126" i="103"/>
  <c r="BD126" i="103"/>
  <c r="BA126" i="103"/>
  <c r="AY126" i="103"/>
  <c r="AW126" i="103"/>
  <c r="AV126" i="103"/>
  <c r="AU126" i="103"/>
  <c r="AS126" i="103"/>
  <c r="AM126" i="103"/>
  <c r="AA126" i="103"/>
  <c r="M126" i="103"/>
  <c r="L126" i="103"/>
  <c r="K126" i="103"/>
  <c r="BB126" i="103" s="1"/>
  <c r="J126" i="103"/>
  <c r="I126" i="103"/>
  <c r="H126" i="103"/>
  <c r="G126" i="103"/>
  <c r="BI126" i="103" s="1"/>
  <c r="B126" i="103"/>
  <c r="BM125" i="103"/>
  <c r="BN125" i="103" s="1"/>
  <c r="BP125" i="103" s="1"/>
  <c r="BI125" i="103"/>
  <c r="BF125" i="103"/>
  <c r="BD125" i="103"/>
  <c r="BA125" i="103"/>
  <c r="AW125" i="103"/>
  <c r="AV125" i="103"/>
  <c r="AU125" i="103"/>
  <c r="AS125" i="103"/>
  <c r="AM125" i="103"/>
  <c r="AA125" i="103"/>
  <c r="M125" i="103"/>
  <c r="L125" i="103"/>
  <c r="K125" i="103"/>
  <c r="BB125" i="103" s="1"/>
  <c r="J125" i="103"/>
  <c r="I125" i="103"/>
  <c r="H125" i="103"/>
  <c r="G125" i="103"/>
  <c r="B125" i="103"/>
  <c r="BM124" i="103"/>
  <c r="BN124" i="103" s="1"/>
  <c r="BF124" i="103"/>
  <c r="BD124" i="103"/>
  <c r="BA124" i="103"/>
  <c r="AW124" i="103"/>
  <c r="AV124" i="103"/>
  <c r="AU124" i="103"/>
  <c r="AS124" i="103"/>
  <c r="AM124" i="103"/>
  <c r="AA124" i="103"/>
  <c r="M124" i="103"/>
  <c r="L124" i="103"/>
  <c r="K124" i="103"/>
  <c r="BB124" i="103" s="1"/>
  <c r="J124" i="103"/>
  <c r="I124" i="103"/>
  <c r="H124" i="103"/>
  <c r="G124" i="103"/>
  <c r="BI124" i="103" s="1"/>
  <c r="B124" i="103"/>
  <c r="BM123" i="103"/>
  <c r="BN123" i="103" s="1"/>
  <c r="BL123" i="103"/>
  <c r="BF123" i="103"/>
  <c r="BD123" i="103"/>
  <c r="BA123" i="103"/>
  <c r="AW123" i="103"/>
  <c r="AV123" i="103"/>
  <c r="AU123" i="103"/>
  <c r="AS123" i="103"/>
  <c r="AP123" i="103"/>
  <c r="AM123" i="103"/>
  <c r="AA123" i="103"/>
  <c r="M123" i="103"/>
  <c r="L123" i="103"/>
  <c r="K123" i="103"/>
  <c r="AY123" i="103" s="1"/>
  <c r="J123" i="103"/>
  <c r="I123" i="103"/>
  <c r="H123" i="103"/>
  <c r="G123" i="103"/>
  <c r="BI123" i="103" s="1"/>
  <c r="B123" i="103"/>
  <c r="BM122" i="103"/>
  <c r="BN122" i="103" s="1"/>
  <c r="BO122" i="103" s="1"/>
  <c r="BF122" i="103"/>
  <c r="BD122" i="103"/>
  <c r="BA122" i="103"/>
  <c r="AW122" i="103"/>
  <c r="AV122" i="103"/>
  <c r="AU122" i="103"/>
  <c r="AS122" i="103"/>
  <c r="AP122" i="103"/>
  <c r="AO122" i="103"/>
  <c r="AL122" i="103" s="1"/>
  <c r="AM122" i="103"/>
  <c r="AA122" i="103"/>
  <c r="M122" i="103"/>
  <c r="L122" i="103"/>
  <c r="AE122" i="103" s="1"/>
  <c r="K122" i="103"/>
  <c r="P122" i="103" s="1"/>
  <c r="J122" i="103"/>
  <c r="I122" i="103"/>
  <c r="H122" i="103"/>
  <c r="G122" i="103"/>
  <c r="BI122" i="103" s="1"/>
  <c r="B122" i="103"/>
  <c r="BM121" i="103"/>
  <c r="BN121" i="103" s="1"/>
  <c r="BF121" i="103"/>
  <c r="BD121" i="103"/>
  <c r="BA121" i="103"/>
  <c r="AW121" i="103"/>
  <c r="AV121" i="103"/>
  <c r="AU121" i="103"/>
  <c r="AS121" i="103"/>
  <c r="AM121" i="103"/>
  <c r="AA121" i="103"/>
  <c r="M121" i="103"/>
  <c r="L121" i="103"/>
  <c r="K121" i="103"/>
  <c r="P121" i="103" s="1"/>
  <c r="J121" i="103"/>
  <c r="I121" i="103"/>
  <c r="H121" i="103"/>
  <c r="G121" i="103"/>
  <c r="BI121" i="103" s="1"/>
  <c r="B121" i="103"/>
  <c r="BM120" i="103"/>
  <c r="BN120" i="103" s="1"/>
  <c r="BF120" i="103"/>
  <c r="BD120" i="103"/>
  <c r="BA120" i="103"/>
  <c r="AW120" i="103"/>
  <c r="AV120" i="103"/>
  <c r="AU120" i="103"/>
  <c r="AS120" i="103"/>
  <c r="AM120" i="103"/>
  <c r="AE120" i="103"/>
  <c r="AA120" i="103"/>
  <c r="P120" i="103"/>
  <c r="M120" i="103"/>
  <c r="L120" i="103"/>
  <c r="K120" i="103"/>
  <c r="BL120" i="103" s="1"/>
  <c r="J120" i="103"/>
  <c r="I120" i="103"/>
  <c r="H120" i="103"/>
  <c r="G120" i="103"/>
  <c r="BI120" i="103" s="1"/>
  <c r="B120" i="103"/>
  <c r="BM119" i="103"/>
  <c r="BN119" i="103" s="1"/>
  <c r="BI119" i="103"/>
  <c r="BF119" i="103"/>
  <c r="BD119" i="103"/>
  <c r="BA119" i="103"/>
  <c r="AW119" i="103"/>
  <c r="AV119" i="103"/>
  <c r="AU119" i="103"/>
  <c r="AS119" i="103"/>
  <c r="AM119" i="103"/>
  <c r="AA119" i="103"/>
  <c r="M119" i="103"/>
  <c r="L119" i="103"/>
  <c r="K119" i="103"/>
  <c r="P119" i="103" s="1"/>
  <c r="J119" i="103"/>
  <c r="I119" i="103"/>
  <c r="H119" i="103"/>
  <c r="G119" i="103"/>
  <c r="B119" i="103"/>
  <c r="BM118" i="103"/>
  <c r="BN118" i="103" s="1"/>
  <c r="BF118" i="103"/>
  <c r="BD118" i="103"/>
  <c r="BA118" i="103"/>
  <c r="AY118" i="103"/>
  <c r="AW118" i="103"/>
  <c r="AV118" i="103"/>
  <c r="AU118" i="103"/>
  <c r="AS118" i="103"/>
  <c r="AM118" i="103"/>
  <c r="AA118" i="103"/>
  <c r="M118" i="103"/>
  <c r="L118" i="103"/>
  <c r="K118" i="103"/>
  <c r="BB118" i="103" s="1"/>
  <c r="J118" i="103"/>
  <c r="I118" i="103"/>
  <c r="H118" i="103"/>
  <c r="G118" i="103"/>
  <c r="BI118" i="103" s="1"/>
  <c r="B118" i="103"/>
  <c r="BM117" i="103"/>
  <c r="BN117" i="103" s="1"/>
  <c r="BP117" i="103" s="1"/>
  <c r="BF117" i="103"/>
  <c r="BD117" i="103"/>
  <c r="BA117" i="103"/>
  <c r="AW117" i="103"/>
  <c r="AV117" i="103"/>
  <c r="AU117" i="103"/>
  <c r="AS117" i="103"/>
  <c r="AM117" i="103"/>
  <c r="AA117" i="103"/>
  <c r="M117" i="103"/>
  <c r="L117" i="103"/>
  <c r="K117" i="103"/>
  <c r="BB117" i="103" s="1"/>
  <c r="J117" i="103"/>
  <c r="I117" i="103"/>
  <c r="H117" i="103"/>
  <c r="G117" i="103"/>
  <c r="BI117" i="103" s="1"/>
  <c r="B117" i="103"/>
  <c r="BM116" i="103"/>
  <c r="BN116" i="103" s="1"/>
  <c r="BF116" i="103"/>
  <c r="BD116" i="103"/>
  <c r="BC116" i="103"/>
  <c r="BA116" i="103"/>
  <c r="AW116" i="103"/>
  <c r="AV116" i="103"/>
  <c r="AU116" i="103"/>
  <c r="AS116" i="103"/>
  <c r="AO116" i="103"/>
  <c r="AL116" i="103" s="1"/>
  <c r="AM116" i="103"/>
  <c r="AA116" i="103"/>
  <c r="P116" i="103"/>
  <c r="M116" i="103"/>
  <c r="L116" i="103"/>
  <c r="K116" i="103"/>
  <c r="AP116" i="103" s="1"/>
  <c r="J116" i="103"/>
  <c r="I116" i="103"/>
  <c r="H116" i="103"/>
  <c r="G116" i="103"/>
  <c r="BI116" i="103" s="1"/>
  <c r="B116" i="103"/>
  <c r="BM115" i="103"/>
  <c r="BN115" i="103" s="1"/>
  <c r="BF115" i="103"/>
  <c r="BD115" i="103"/>
  <c r="BA115" i="103"/>
  <c r="AW115" i="103"/>
  <c r="AV115" i="103"/>
  <c r="AU115" i="103"/>
  <c r="AS115" i="103"/>
  <c r="AM115" i="103"/>
  <c r="AA115" i="103"/>
  <c r="M115" i="103"/>
  <c r="L115" i="103"/>
  <c r="K115" i="103"/>
  <c r="AY115" i="103" s="1"/>
  <c r="J115" i="103"/>
  <c r="I115" i="103"/>
  <c r="H115" i="103"/>
  <c r="G115" i="103"/>
  <c r="BI115" i="103" s="1"/>
  <c r="B115" i="103"/>
  <c r="BM114" i="103"/>
  <c r="BN114" i="103" s="1"/>
  <c r="BL114" i="103"/>
  <c r="BF114" i="103"/>
  <c r="BD114" i="103"/>
  <c r="BA114" i="103"/>
  <c r="AY114" i="103"/>
  <c r="AW114" i="103"/>
  <c r="AV114" i="103"/>
  <c r="AU114" i="103"/>
  <c r="AS114" i="103"/>
  <c r="AM114" i="103"/>
  <c r="AA114" i="103"/>
  <c r="P114" i="103"/>
  <c r="M114" i="103"/>
  <c r="L114" i="103"/>
  <c r="K114" i="103"/>
  <c r="J114" i="103"/>
  <c r="I114" i="103"/>
  <c r="H114" i="103"/>
  <c r="G114" i="103"/>
  <c r="BI114" i="103" s="1"/>
  <c r="B114" i="103"/>
  <c r="BM113" i="103"/>
  <c r="BN113" i="103" s="1"/>
  <c r="BF113" i="103"/>
  <c r="BD113" i="103"/>
  <c r="BA113" i="103"/>
  <c r="AW113" i="103"/>
  <c r="AV113" i="103"/>
  <c r="AU113" i="103"/>
  <c r="AS113" i="103"/>
  <c r="AM113" i="103"/>
  <c r="AA113" i="103"/>
  <c r="M113" i="103"/>
  <c r="L113" i="103"/>
  <c r="K113" i="103"/>
  <c r="BL113" i="103" s="1"/>
  <c r="J113" i="103"/>
  <c r="I113" i="103"/>
  <c r="H113" i="103"/>
  <c r="G113" i="103"/>
  <c r="BI113" i="103" s="1"/>
  <c r="B113" i="103"/>
  <c r="BD212" i="106"/>
  <c r="BC212" i="106"/>
  <c r="BE212" i="106" s="1"/>
  <c r="BA212" i="106"/>
  <c r="AX212" i="106"/>
  <c r="AU212" i="106"/>
  <c r="AT212" i="106"/>
  <c r="AA212" i="106"/>
  <c r="K212" i="106"/>
  <c r="J212" i="106"/>
  <c r="I212" i="106"/>
  <c r="H212" i="106"/>
  <c r="G212" i="106"/>
  <c r="BF212" i="106" s="1"/>
  <c r="B212" i="106"/>
  <c r="BD211" i="106"/>
  <c r="BC211" i="106"/>
  <c r="BE211" i="106" s="1"/>
  <c r="BA211" i="106"/>
  <c r="AX211" i="106"/>
  <c r="AU211" i="106"/>
  <c r="AT211" i="106"/>
  <c r="AA211" i="106"/>
  <c r="L211" i="106"/>
  <c r="K211" i="106"/>
  <c r="J211" i="106"/>
  <c r="I211" i="106"/>
  <c r="H211" i="106"/>
  <c r="G211" i="106"/>
  <c r="BF211" i="106" s="1"/>
  <c r="B211" i="106"/>
  <c r="BD210" i="106"/>
  <c r="BC210" i="106"/>
  <c r="BE210" i="106" s="1"/>
  <c r="BA210" i="106"/>
  <c r="AX210" i="106"/>
  <c r="AU210" i="106"/>
  <c r="AT210" i="106"/>
  <c r="AA210" i="106"/>
  <c r="L210" i="106"/>
  <c r="K210" i="106"/>
  <c r="BB210" i="106" s="1"/>
  <c r="J210" i="106"/>
  <c r="I210" i="106"/>
  <c r="H210" i="106"/>
  <c r="G210" i="106"/>
  <c r="BF210" i="106" s="1"/>
  <c r="B210" i="106"/>
  <c r="BD209" i="106"/>
  <c r="BC209" i="106"/>
  <c r="BE209" i="106" s="1"/>
  <c r="BA209" i="106"/>
  <c r="AX209" i="106"/>
  <c r="AU209" i="106"/>
  <c r="AT209" i="106"/>
  <c r="AA209" i="106"/>
  <c r="L209" i="106"/>
  <c r="K209" i="106"/>
  <c r="J209" i="106"/>
  <c r="I209" i="106"/>
  <c r="H209" i="106"/>
  <c r="G209" i="106"/>
  <c r="BF209" i="106" s="1"/>
  <c r="B209" i="106"/>
  <c r="BD208" i="106"/>
  <c r="BC208" i="106"/>
  <c r="BE208" i="106" s="1"/>
  <c r="BA208" i="106"/>
  <c r="AX208" i="106"/>
  <c r="AU208" i="106"/>
  <c r="AT208" i="106"/>
  <c r="AA208" i="106"/>
  <c r="L208" i="106"/>
  <c r="K208" i="106"/>
  <c r="J208" i="106"/>
  <c r="I208" i="106"/>
  <c r="H208" i="106"/>
  <c r="G208" i="106"/>
  <c r="BF208" i="106" s="1"/>
  <c r="B208" i="106"/>
  <c r="BD207" i="106"/>
  <c r="BC207" i="106"/>
  <c r="BE207" i="106" s="1"/>
  <c r="BA207" i="106"/>
  <c r="AX207" i="106"/>
  <c r="AU207" i="106"/>
  <c r="AT207" i="106"/>
  <c r="AA207" i="106"/>
  <c r="L207" i="106"/>
  <c r="K207" i="106"/>
  <c r="N207" i="106" s="1"/>
  <c r="N207" i="103" s="1"/>
  <c r="J207" i="106"/>
  <c r="I207" i="106"/>
  <c r="H207" i="106"/>
  <c r="G207" i="106"/>
  <c r="BF207" i="106" s="1"/>
  <c r="B207" i="106"/>
  <c r="BD206" i="106"/>
  <c r="BC206" i="106"/>
  <c r="BE206" i="106" s="1"/>
  <c r="BA206" i="106"/>
  <c r="AX206" i="106"/>
  <c r="AU206" i="106"/>
  <c r="AT206" i="106"/>
  <c r="AA206" i="106"/>
  <c r="L206" i="106"/>
  <c r="K206" i="106"/>
  <c r="J206" i="106"/>
  <c r="I206" i="106"/>
  <c r="H206" i="106"/>
  <c r="G206" i="106"/>
  <c r="BF206" i="106" s="1"/>
  <c r="B206" i="106"/>
  <c r="BD205" i="106"/>
  <c r="BC205" i="106"/>
  <c r="BE205" i="106" s="1"/>
  <c r="BA205" i="106"/>
  <c r="AX205" i="106"/>
  <c r="AU205" i="106"/>
  <c r="AT205" i="106"/>
  <c r="AA205" i="106"/>
  <c r="L205" i="106"/>
  <c r="K205" i="106"/>
  <c r="AY205" i="106" s="1"/>
  <c r="J205" i="106"/>
  <c r="I205" i="106"/>
  <c r="H205" i="106"/>
  <c r="G205" i="106"/>
  <c r="BF205" i="106" s="1"/>
  <c r="B205" i="106"/>
  <c r="BD204" i="106"/>
  <c r="BC204" i="106"/>
  <c r="BE204" i="106" s="1"/>
  <c r="BA204" i="106"/>
  <c r="AX204" i="106"/>
  <c r="AU204" i="106"/>
  <c r="AT204" i="106"/>
  <c r="AA204" i="106"/>
  <c r="L204" i="106"/>
  <c r="K204" i="106"/>
  <c r="BB204" i="106" s="1"/>
  <c r="J204" i="106"/>
  <c r="I204" i="106"/>
  <c r="H204" i="106"/>
  <c r="G204" i="106"/>
  <c r="BF204" i="106" s="1"/>
  <c r="B204" i="106"/>
  <c r="BD203" i="106"/>
  <c r="BC203" i="106"/>
  <c r="BE203" i="106" s="1"/>
  <c r="BA203" i="106"/>
  <c r="AX203" i="106"/>
  <c r="AU203" i="106"/>
  <c r="AT203" i="106"/>
  <c r="AA203" i="106"/>
  <c r="L203" i="106"/>
  <c r="K203" i="106"/>
  <c r="BB203" i="106" s="1"/>
  <c r="J203" i="106"/>
  <c r="I203" i="106"/>
  <c r="H203" i="106"/>
  <c r="G203" i="106"/>
  <c r="BF203" i="106" s="1"/>
  <c r="B203" i="106"/>
  <c r="BD202" i="106"/>
  <c r="BC202" i="106"/>
  <c r="BE202" i="106" s="1"/>
  <c r="BA202" i="106"/>
  <c r="AX202" i="106"/>
  <c r="AU202" i="106"/>
  <c r="AT202" i="106"/>
  <c r="AA202" i="106"/>
  <c r="L202" i="106"/>
  <c r="K202" i="106"/>
  <c r="J202" i="106"/>
  <c r="I202" i="106"/>
  <c r="H202" i="106"/>
  <c r="G202" i="106"/>
  <c r="BF202" i="106" s="1"/>
  <c r="B202" i="106"/>
  <c r="BD201" i="106"/>
  <c r="BC201" i="106"/>
  <c r="BE201" i="106" s="1"/>
  <c r="BA201" i="106"/>
  <c r="AX201" i="106"/>
  <c r="AU201" i="106"/>
  <c r="AT201" i="106"/>
  <c r="AA201" i="106"/>
  <c r="L201" i="106"/>
  <c r="K201" i="106"/>
  <c r="J201" i="106"/>
  <c r="I201" i="106"/>
  <c r="H201" i="106"/>
  <c r="G201" i="106"/>
  <c r="BF201" i="106" s="1"/>
  <c r="B201" i="106"/>
  <c r="BD200" i="106"/>
  <c r="BC200" i="106"/>
  <c r="BE200" i="106" s="1"/>
  <c r="BA200" i="106"/>
  <c r="AX200" i="106"/>
  <c r="AU200" i="106"/>
  <c r="AT200" i="106"/>
  <c r="AA200" i="106"/>
  <c r="L200" i="106"/>
  <c r="K200" i="106"/>
  <c r="J200" i="106"/>
  <c r="I200" i="106"/>
  <c r="H200" i="106"/>
  <c r="G200" i="106"/>
  <c r="BF200" i="106" s="1"/>
  <c r="B200" i="106"/>
  <c r="BD199" i="106"/>
  <c r="BC199" i="106"/>
  <c r="BE199" i="106" s="1"/>
  <c r="BA199" i="106"/>
  <c r="AX199" i="106"/>
  <c r="AU199" i="106"/>
  <c r="AT199" i="106"/>
  <c r="AA199" i="106"/>
  <c r="L199" i="106"/>
  <c r="K199" i="106"/>
  <c r="J199" i="106"/>
  <c r="I199" i="106"/>
  <c r="H199" i="106"/>
  <c r="G199" i="106"/>
  <c r="BF199" i="106" s="1"/>
  <c r="B199" i="106"/>
  <c r="BD198" i="106"/>
  <c r="BC198" i="106"/>
  <c r="BE198" i="106" s="1"/>
  <c r="BA198" i="106"/>
  <c r="AX198" i="106"/>
  <c r="AU198" i="106"/>
  <c r="AT198" i="106"/>
  <c r="AA198" i="106"/>
  <c r="L198" i="106"/>
  <c r="K198" i="106"/>
  <c r="P198" i="106" s="1"/>
  <c r="J198" i="106"/>
  <c r="I198" i="106"/>
  <c r="H198" i="106"/>
  <c r="G198" i="106"/>
  <c r="BF198" i="106" s="1"/>
  <c r="B198" i="106"/>
  <c r="BD197" i="106"/>
  <c r="BC197" i="106"/>
  <c r="BE197" i="106" s="1"/>
  <c r="BA197" i="106"/>
  <c r="AX197" i="106"/>
  <c r="AU197" i="106"/>
  <c r="AT197" i="106"/>
  <c r="AA197" i="106"/>
  <c r="L197" i="106"/>
  <c r="K197" i="106"/>
  <c r="AO197" i="106" s="1"/>
  <c r="AM197" i="106" s="1"/>
  <c r="J197" i="106"/>
  <c r="I197" i="106"/>
  <c r="H197" i="106"/>
  <c r="G197" i="106"/>
  <c r="BF197" i="106" s="1"/>
  <c r="B197" i="106"/>
  <c r="BD196" i="106"/>
  <c r="BC196" i="106"/>
  <c r="BE196" i="106" s="1"/>
  <c r="BA196" i="106"/>
  <c r="AX196" i="106"/>
  <c r="AU196" i="106"/>
  <c r="AT196" i="106"/>
  <c r="AA196" i="106"/>
  <c r="L196" i="106"/>
  <c r="K196" i="106"/>
  <c r="BB196" i="106" s="1"/>
  <c r="J196" i="106"/>
  <c r="I196" i="106"/>
  <c r="H196" i="106"/>
  <c r="G196" i="106"/>
  <c r="BF196" i="106" s="1"/>
  <c r="B196" i="106"/>
  <c r="BD195" i="106"/>
  <c r="BC195" i="106"/>
  <c r="BE195" i="106" s="1"/>
  <c r="BA195" i="106"/>
  <c r="AX195" i="106"/>
  <c r="AU195" i="106"/>
  <c r="AT195" i="106"/>
  <c r="AA195" i="106"/>
  <c r="L195" i="106"/>
  <c r="K195" i="106"/>
  <c r="J195" i="106"/>
  <c r="I195" i="106"/>
  <c r="H195" i="106"/>
  <c r="G195" i="106"/>
  <c r="BF195" i="106" s="1"/>
  <c r="B195" i="106"/>
  <c r="BD194" i="106"/>
  <c r="BC194" i="106"/>
  <c r="BE194" i="106" s="1"/>
  <c r="BA194" i="106"/>
  <c r="AX194" i="106"/>
  <c r="AU194" i="106"/>
  <c r="AT194" i="106"/>
  <c r="AA194" i="106"/>
  <c r="L194" i="106"/>
  <c r="K194" i="106"/>
  <c r="AY194" i="106" s="1"/>
  <c r="J194" i="106"/>
  <c r="I194" i="106"/>
  <c r="H194" i="106"/>
  <c r="G194" i="106"/>
  <c r="BF194" i="106" s="1"/>
  <c r="B194" i="106"/>
  <c r="BD193" i="106"/>
  <c r="BC193" i="106"/>
  <c r="BE193" i="106" s="1"/>
  <c r="BA193" i="106"/>
  <c r="AX193" i="106"/>
  <c r="AU193" i="106"/>
  <c r="AT193" i="106"/>
  <c r="AA193" i="106"/>
  <c r="L193" i="106"/>
  <c r="K193" i="106"/>
  <c r="J193" i="106"/>
  <c r="I193" i="106"/>
  <c r="H193" i="106"/>
  <c r="G193" i="106"/>
  <c r="BF193" i="106" s="1"/>
  <c r="B193" i="106"/>
  <c r="BD192" i="106"/>
  <c r="BC192" i="106"/>
  <c r="BE192" i="106" s="1"/>
  <c r="BA192" i="106"/>
  <c r="AX192" i="106"/>
  <c r="AU192" i="106"/>
  <c r="AT192" i="106"/>
  <c r="AA192" i="106"/>
  <c r="L192" i="106"/>
  <c r="K192" i="106"/>
  <c r="J192" i="106"/>
  <c r="I192" i="106"/>
  <c r="H192" i="106"/>
  <c r="G192" i="106"/>
  <c r="BF192" i="106" s="1"/>
  <c r="B192" i="106"/>
  <c r="BD191" i="106"/>
  <c r="BC191" i="106"/>
  <c r="BE191" i="106" s="1"/>
  <c r="BA191" i="106"/>
  <c r="AX191" i="106"/>
  <c r="AU191" i="106"/>
  <c r="AT191" i="106"/>
  <c r="AA191" i="106"/>
  <c r="L191" i="106"/>
  <c r="K191" i="106"/>
  <c r="J191" i="106"/>
  <c r="I191" i="106"/>
  <c r="H191" i="106"/>
  <c r="G191" i="106"/>
  <c r="BF191" i="106" s="1"/>
  <c r="B191" i="106"/>
  <c r="BD190" i="106"/>
  <c r="BC190" i="106"/>
  <c r="BE190" i="106" s="1"/>
  <c r="BA190" i="106"/>
  <c r="AX190" i="106"/>
  <c r="AU190" i="106"/>
  <c r="AT190" i="106"/>
  <c r="AA190" i="106"/>
  <c r="L190" i="106"/>
  <c r="K190" i="106"/>
  <c r="AY190" i="106" s="1"/>
  <c r="J190" i="106"/>
  <c r="I190" i="106"/>
  <c r="H190" i="106"/>
  <c r="G190" i="106"/>
  <c r="BF190" i="106" s="1"/>
  <c r="B190" i="106"/>
  <c r="BD189" i="106"/>
  <c r="BC189" i="106"/>
  <c r="BE189" i="106" s="1"/>
  <c r="BA189" i="106"/>
  <c r="AX189" i="106"/>
  <c r="AU189" i="106"/>
  <c r="AT189" i="106"/>
  <c r="AO189" i="106"/>
  <c r="AA189" i="106"/>
  <c r="L189" i="106"/>
  <c r="K189" i="106"/>
  <c r="J189" i="106"/>
  <c r="I189" i="106"/>
  <c r="H189" i="106"/>
  <c r="G189" i="106"/>
  <c r="BF189" i="106" s="1"/>
  <c r="B189" i="106"/>
  <c r="BD188" i="106"/>
  <c r="BC188" i="106"/>
  <c r="BE188" i="106" s="1"/>
  <c r="BA188" i="106"/>
  <c r="AY188" i="106"/>
  <c r="AX188" i="106"/>
  <c r="AU188" i="106"/>
  <c r="AT188" i="106"/>
  <c r="AA188" i="106"/>
  <c r="L188" i="106"/>
  <c r="K188" i="106"/>
  <c r="P188" i="106" s="1"/>
  <c r="J188" i="106"/>
  <c r="I188" i="106"/>
  <c r="H188" i="106"/>
  <c r="G188" i="106"/>
  <c r="BF188" i="106" s="1"/>
  <c r="B188" i="106"/>
  <c r="BD187" i="106"/>
  <c r="BC187" i="106"/>
  <c r="BE187" i="106" s="1"/>
  <c r="BA187" i="106"/>
  <c r="AX187" i="106"/>
  <c r="AU187" i="106"/>
  <c r="AT187" i="106"/>
  <c r="AA187" i="106"/>
  <c r="L187" i="106"/>
  <c r="K187" i="106"/>
  <c r="J187" i="106"/>
  <c r="I187" i="106"/>
  <c r="H187" i="106"/>
  <c r="G187" i="106"/>
  <c r="BF187" i="106" s="1"/>
  <c r="B187" i="106"/>
  <c r="BD186" i="106"/>
  <c r="BC186" i="106"/>
  <c r="BE186" i="106" s="1"/>
  <c r="BA186" i="106"/>
  <c r="AX186" i="106"/>
  <c r="AU186" i="106"/>
  <c r="AT186" i="106"/>
  <c r="AA186" i="106"/>
  <c r="L186" i="106"/>
  <c r="K186" i="106"/>
  <c r="AY186" i="106" s="1"/>
  <c r="J186" i="106"/>
  <c r="I186" i="106"/>
  <c r="H186" i="106"/>
  <c r="G186" i="106"/>
  <c r="BF186" i="106" s="1"/>
  <c r="B186" i="106"/>
  <c r="BD185" i="106"/>
  <c r="BC185" i="106"/>
  <c r="BE185" i="106" s="1"/>
  <c r="BA185" i="106"/>
  <c r="AX185" i="106"/>
  <c r="AU185" i="106"/>
  <c r="AT185" i="106"/>
  <c r="AO185" i="106"/>
  <c r="AA185" i="106"/>
  <c r="L185" i="106"/>
  <c r="K185" i="106"/>
  <c r="J185" i="106"/>
  <c r="I185" i="106"/>
  <c r="H185" i="106"/>
  <c r="G185" i="106"/>
  <c r="BF185" i="106" s="1"/>
  <c r="B185" i="106"/>
  <c r="BD184" i="106"/>
  <c r="BC184" i="106"/>
  <c r="BE184" i="106" s="1"/>
  <c r="BA184" i="106"/>
  <c r="AX184" i="106"/>
  <c r="AU184" i="106"/>
  <c r="AT184" i="106"/>
  <c r="AA184" i="106"/>
  <c r="L184" i="106"/>
  <c r="K184" i="106"/>
  <c r="J184" i="106"/>
  <c r="I184" i="106"/>
  <c r="H184" i="106"/>
  <c r="G184" i="106"/>
  <c r="BF184" i="106" s="1"/>
  <c r="B184" i="106"/>
  <c r="BD183" i="106"/>
  <c r="BC183" i="106"/>
  <c r="BE183" i="106" s="1"/>
  <c r="BA183" i="106"/>
  <c r="AX183" i="106"/>
  <c r="AU183" i="106"/>
  <c r="AT183" i="106"/>
  <c r="AA183" i="106"/>
  <c r="L183" i="106"/>
  <c r="K183" i="106"/>
  <c r="J183" i="106"/>
  <c r="I183" i="106"/>
  <c r="H183" i="106"/>
  <c r="G183" i="106"/>
  <c r="BF183" i="106" s="1"/>
  <c r="B183" i="106"/>
  <c r="BD182" i="106"/>
  <c r="BC182" i="106"/>
  <c r="BE182" i="106" s="1"/>
  <c r="BA182" i="106"/>
  <c r="AX182" i="106"/>
  <c r="AU182" i="106"/>
  <c r="AT182" i="106"/>
  <c r="AA182" i="106"/>
  <c r="L182" i="106"/>
  <c r="K182" i="106"/>
  <c r="J182" i="106"/>
  <c r="I182" i="106"/>
  <c r="H182" i="106"/>
  <c r="G182" i="106"/>
  <c r="BF182" i="106" s="1"/>
  <c r="B182" i="106"/>
  <c r="BD181" i="106"/>
  <c r="BC181" i="106"/>
  <c r="BE181" i="106" s="1"/>
  <c r="BA181" i="106"/>
  <c r="AX181" i="106"/>
  <c r="AU181" i="106"/>
  <c r="AT181" i="106"/>
  <c r="AA181" i="106"/>
  <c r="L181" i="106"/>
  <c r="K181" i="106"/>
  <c r="AO181" i="106" s="1"/>
  <c r="J181" i="106"/>
  <c r="I181" i="106"/>
  <c r="H181" i="106"/>
  <c r="G181" i="106"/>
  <c r="BF181" i="106" s="1"/>
  <c r="B181" i="106"/>
  <c r="BD180" i="106"/>
  <c r="BC180" i="106"/>
  <c r="BE180" i="106" s="1"/>
  <c r="BA180" i="106"/>
  <c r="AX180" i="106"/>
  <c r="AU180" i="106"/>
  <c r="AT180" i="106"/>
  <c r="AA180" i="106"/>
  <c r="L180" i="106"/>
  <c r="K180" i="106"/>
  <c r="J180" i="106"/>
  <c r="I180" i="106"/>
  <c r="H180" i="106"/>
  <c r="G180" i="106"/>
  <c r="BF180" i="106" s="1"/>
  <c r="B180" i="106"/>
  <c r="BD179" i="106"/>
  <c r="BC179" i="106"/>
  <c r="BE179" i="106" s="1"/>
  <c r="BA179" i="106"/>
  <c r="AX179" i="106"/>
  <c r="AU179" i="106"/>
  <c r="AT179" i="106"/>
  <c r="AA179" i="106"/>
  <c r="L179" i="106"/>
  <c r="K179" i="106"/>
  <c r="J179" i="106"/>
  <c r="I179" i="106"/>
  <c r="H179" i="106"/>
  <c r="G179" i="106"/>
  <c r="BF179" i="106" s="1"/>
  <c r="B179" i="106"/>
  <c r="BD178" i="106"/>
  <c r="BC178" i="106"/>
  <c r="BE178" i="106" s="1"/>
  <c r="BA178" i="106"/>
  <c r="AX178" i="106"/>
  <c r="AU178" i="106"/>
  <c r="AT178" i="106"/>
  <c r="AA178" i="106"/>
  <c r="L178" i="106"/>
  <c r="K178" i="106"/>
  <c r="J178" i="106"/>
  <c r="I178" i="106"/>
  <c r="H178" i="106"/>
  <c r="G178" i="106"/>
  <c r="BF178" i="106" s="1"/>
  <c r="B178" i="106"/>
  <c r="BD177" i="106"/>
  <c r="BC177" i="106"/>
  <c r="BE177" i="106" s="1"/>
  <c r="BA177" i="106"/>
  <c r="AX177" i="106"/>
  <c r="AU177" i="106"/>
  <c r="AT177" i="106"/>
  <c r="AA177" i="106"/>
  <c r="L177" i="106"/>
  <c r="K177" i="106"/>
  <c r="AY177" i="106" s="1"/>
  <c r="J177" i="106"/>
  <c r="I177" i="106"/>
  <c r="H177" i="106"/>
  <c r="G177" i="106"/>
  <c r="BF177" i="106" s="1"/>
  <c r="B177" i="106"/>
  <c r="BD176" i="106"/>
  <c r="BC176" i="106"/>
  <c r="BE176" i="106" s="1"/>
  <c r="BA176" i="106"/>
  <c r="AX176" i="106"/>
  <c r="AU176" i="106"/>
  <c r="AT176" i="106"/>
  <c r="AA176" i="106"/>
  <c r="L176" i="106"/>
  <c r="K176" i="106"/>
  <c r="J176" i="106"/>
  <c r="I176" i="106"/>
  <c r="H176" i="106"/>
  <c r="G176" i="106"/>
  <c r="BF176" i="106" s="1"/>
  <c r="B176" i="106"/>
  <c r="BD175" i="106"/>
  <c r="BC175" i="106"/>
  <c r="BE175" i="106" s="1"/>
  <c r="BA175" i="106"/>
  <c r="AX175" i="106"/>
  <c r="AU175" i="106"/>
  <c r="AT175" i="106"/>
  <c r="AA175" i="106"/>
  <c r="L175" i="106"/>
  <c r="K175" i="106"/>
  <c r="BB175" i="106" s="1"/>
  <c r="J175" i="106"/>
  <c r="I175" i="106"/>
  <c r="H175" i="106"/>
  <c r="G175" i="106"/>
  <c r="BF175" i="106" s="1"/>
  <c r="B175" i="106"/>
  <c r="BD174" i="106"/>
  <c r="BC174" i="106"/>
  <c r="BE174" i="106" s="1"/>
  <c r="BA174" i="106"/>
  <c r="AX174" i="106"/>
  <c r="AU174" i="106"/>
  <c r="AT174" i="106"/>
  <c r="AA174" i="106"/>
  <c r="L174" i="106"/>
  <c r="K174" i="106"/>
  <c r="N174" i="106" s="1"/>
  <c r="N174" i="103" s="1"/>
  <c r="J174" i="106"/>
  <c r="I174" i="106"/>
  <c r="H174" i="106"/>
  <c r="G174" i="106"/>
  <c r="BF174" i="106" s="1"/>
  <c r="B174" i="106"/>
  <c r="BD173" i="106"/>
  <c r="BC173" i="106"/>
  <c r="BE173" i="106" s="1"/>
  <c r="BA173" i="106"/>
  <c r="AX173" i="106"/>
  <c r="AU173" i="106"/>
  <c r="AT173" i="106"/>
  <c r="AA173" i="106"/>
  <c r="L173" i="106"/>
  <c r="K173" i="106"/>
  <c r="J173" i="106"/>
  <c r="I173" i="106"/>
  <c r="H173" i="106"/>
  <c r="G173" i="106"/>
  <c r="BF173" i="106" s="1"/>
  <c r="B173" i="106"/>
  <c r="BD172" i="106"/>
  <c r="BC172" i="106"/>
  <c r="BE172" i="106" s="1"/>
  <c r="BA172" i="106"/>
  <c r="AX172" i="106"/>
  <c r="AU172" i="106"/>
  <c r="AT172" i="106"/>
  <c r="AA172" i="106"/>
  <c r="L172" i="106"/>
  <c r="K172" i="106"/>
  <c r="AY172" i="106" s="1"/>
  <c r="J172" i="106"/>
  <c r="I172" i="106"/>
  <c r="H172" i="106"/>
  <c r="G172" i="106"/>
  <c r="BF172" i="106" s="1"/>
  <c r="B172" i="106"/>
  <c r="BD171" i="106"/>
  <c r="BC171" i="106"/>
  <c r="BE171" i="106" s="1"/>
  <c r="BA171" i="106"/>
  <c r="AX171" i="106"/>
  <c r="AU171" i="106"/>
  <c r="AT171" i="106"/>
  <c r="AA171" i="106"/>
  <c r="L171" i="106"/>
  <c r="K171" i="106"/>
  <c r="J171" i="106"/>
  <c r="I171" i="106"/>
  <c r="H171" i="106"/>
  <c r="G171" i="106"/>
  <c r="BF171" i="106" s="1"/>
  <c r="B171" i="106"/>
  <c r="BD170" i="106"/>
  <c r="BC170" i="106"/>
  <c r="BE170" i="106" s="1"/>
  <c r="BA170" i="106"/>
  <c r="AX170" i="106"/>
  <c r="AU170" i="106"/>
  <c r="AT170" i="106"/>
  <c r="AA170" i="106"/>
  <c r="L170" i="106"/>
  <c r="K170" i="106"/>
  <c r="AY170" i="106" s="1"/>
  <c r="J170" i="106"/>
  <c r="I170" i="106"/>
  <c r="H170" i="106"/>
  <c r="G170" i="106"/>
  <c r="BF170" i="106" s="1"/>
  <c r="B170" i="106"/>
  <c r="BD169" i="106"/>
  <c r="BC169" i="106"/>
  <c r="BE169" i="106" s="1"/>
  <c r="BA169" i="106"/>
  <c r="AX169" i="106"/>
  <c r="AU169" i="106"/>
  <c r="AT169" i="106"/>
  <c r="AA169" i="106"/>
  <c r="L169" i="106"/>
  <c r="K169" i="106"/>
  <c r="BB169" i="106" s="1"/>
  <c r="J169" i="106"/>
  <c r="I169" i="106"/>
  <c r="H169" i="106"/>
  <c r="G169" i="106"/>
  <c r="BF169" i="106" s="1"/>
  <c r="B169" i="106"/>
  <c r="BD168" i="106"/>
  <c r="BC168" i="106"/>
  <c r="BE168" i="106" s="1"/>
  <c r="BA168" i="106"/>
  <c r="AX168" i="106"/>
  <c r="AU168" i="106"/>
  <c r="AT168" i="106"/>
  <c r="AA168" i="106"/>
  <c r="P168" i="106"/>
  <c r="L168" i="106"/>
  <c r="K168" i="106"/>
  <c r="J168" i="106"/>
  <c r="I168" i="106"/>
  <c r="H168" i="106"/>
  <c r="G168" i="106"/>
  <c r="BF168" i="106" s="1"/>
  <c r="B168" i="106"/>
  <c r="BD167" i="106"/>
  <c r="BC167" i="106"/>
  <c r="BE167" i="106" s="1"/>
  <c r="BA167" i="106"/>
  <c r="AX167" i="106"/>
  <c r="AU167" i="106"/>
  <c r="AT167" i="106"/>
  <c r="AA167" i="106"/>
  <c r="L167" i="106"/>
  <c r="K167" i="106"/>
  <c r="BB167" i="106" s="1"/>
  <c r="J167" i="106"/>
  <c r="I167" i="106"/>
  <c r="H167" i="106"/>
  <c r="G167" i="106"/>
  <c r="BF167" i="106" s="1"/>
  <c r="B167" i="106"/>
  <c r="BD166" i="106"/>
  <c r="BC166" i="106"/>
  <c r="BE166" i="106" s="1"/>
  <c r="BA166" i="106"/>
  <c r="AX166" i="106"/>
  <c r="AU166" i="106"/>
  <c r="AT166" i="106"/>
  <c r="AA166" i="106"/>
  <c r="L166" i="106"/>
  <c r="K166" i="106"/>
  <c r="AY166" i="106" s="1"/>
  <c r="J166" i="106"/>
  <c r="I166" i="106"/>
  <c r="H166" i="106"/>
  <c r="G166" i="106"/>
  <c r="BF166" i="106" s="1"/>
  <c r="B166" i="106"/>
  <c r="BD165" i="106"/>
  <c r="BC165" i="106"/>
  <c r="BE165" i="106" s="1"/>
  <c r="BA165" i="106"/>
  <c r="AX165" i="106"/>
  <c r="AU165" i="106"/>
  <c r="AT165" i="106"/>
  <c r="AA165" i="106"/>
  <c r="L165" i="106"/>
  <c r="K165" i="106"/>
  <c r="N165" i="106" s="1"/>
  <c r="N165" i="103" s="1"/>
  <c r="J165" i="106"/>
  <c r="I165" i="106"/>
  <c r="H165" i="106"/>
  <c r="G165" i="106"/>
  <c r="BF165" i="106" s="1"/>
  <c r="B165" i="106"/>
  <c r="BD164" i="106"/>
  <c r="BC164" i="106"/>
  <c r="BE164" i="106" s="1"/>
  <c r="BA164" i="106"/>
  <c r="AX164" i="106"/>
  <c r="AU164" i="106"/>
  <c r="AT164" i="106"/>
  <c r="AA164" i="106"/>
  <c r="L164" i="106"/>
  <c r="K164" i="106"/>
  <c r="BB164" i="106" s="1"/>
  <c r="J164" i="106"/>
  <c r="I164" i="106"/>
  <c r="H164" i="106"/>
  <c r="G164" i="106"/>
  <c r="BF164" i="106" s="1"/>
  <c r="B164" i="106"/>
  <c r="BD163" i="106"/>
  <c r="BC163" i="106"/>
  <c r="BE163" i="106" s="1"/>
  <c r="BA163" i="106"/>
  <c r="AX163" i="106"/>
  <c r="AU163" i="106"/>
  <c r="AT163" i="106"/>
  <c r="AA163" i="106"/>
  <c r="L163" i="106"/>
  <c r="K163" i="106"/>
  <c r="BB163" i="106" s="1"/>
  <c r="J163" i="106"/>
  <c r="I163" i="106"/>
  <c r="H163" i="106"/>
  <c r="G163" i="106"/>
  <c r="BF163" i="106" s="1"/>
  <c r="B163" i="106"/>
  <c r="BD162" i="106"/>
  <c r="BC162" i="106"/>
  <c r="BE162" i="106" s="1"/>
  <c r="BA162" i="106"/>
  <c r="AX162" i="106"/>
  <c r="AU162" i="106"/>
  <c r="AT162" i="106"/>
  <c r="AA162" i="106"/>
  <c r="L162" i="106"/>
  <c r="K162" i="106"/>
  <c r="N162" i="106" s="1"/>
  <c r="N162" i="103" s="1"/>
  <c r="J162" i="106"/>
  <c r="I162" i="106"/>
  <c r="H162" i="106"/>
  <c r="G162" i="106"/>
  <c r="BF162" i="106" s="1"/>
  <c r="B162" i="106"/>
  <c r="BD161" i="106"/>
  <c r="BC161" i="106"/>
  <c r="BE161" i="106" s="1"/>
  <c r="BA161" i="106"/>
  <c r="AX161" i="106"/>
  <c r="AU161" i="106"/>
  <c r="AT161" i="106"/>
  <c r="AA161" i="106"/>
  <c r="L161" i="106"/>
  <c r="K161" i="106"/>
  <c r="BB161" i="106" s="1"/>
  <c r="J161" i="106"/>
  <c r="I161" i="106"/>
  <c r="H161" i="106"/>
  <c r="G161" i="106"/>
  <c r="BF161" i="106" s="1"/>
  <c r="B161" i="106"/>
  <c r="BD160" i="106"/>
  <c r="BC160" i="106"/>
  <c r="BE160" i="106" s="1"/>
  <c r="BA160" i="106"/>
  <c r="AX160" i="106"/>
  <c r="AU160" i="106"/>
  <c r="AT160" i="106"/>
  <c r="AA160" i="106"/>
  <c r="L160" i="106"/>
  <c r="K160" i="106"/>
  <c r="J160" i="106"/>
  <c r="I160" i="106"/>
  <c r="H160" i="106"/>
  <c r="G160" i="106"/>
  <c r="BF160" i="106" s="1"/>
  <c r="B160" i="106"/>
  <c r="BD159" i="106"/>
  <c r="BC159" i="106"/>
  <c r="BE159" i="106" s="1"/>
  <c r="BA159" i="106"/>
  <c r="AX159" i="106"/>
  <c r="AU159" i="106"/>
  <c r="AT159" i="106"/>
  <c r="AA159" i="106"/>
  <c r="L159" i="106"/>
  <c r="K159" i="106"/>
  <c r="J159" i="106"/>
  <c r="I159" i="106"/>
  <c r="H159" i="106"/>
  <c r="G159" i="106"/>
  <c r="BF159" i="106" s="1"/>
  <c r="B159" i="106"/>
  <c r="BD158" i="106"/>
  <c r="BC158" i="106"/>
  <c r="BE158" i="106" s="1"/>
  <c r="BA158" i="106"/>
  <c r="AX158" i="106"/>
  <c r="AU158" i="106"/>
  <c r="AT158" i="106"/>
  <c r="AA158" i="106"/>
  <c r="L158" i="106"/>
  <c r="K158" i="106"/>
  <c r="J158" i="106"/>
  <c r="I158" i="106"/>
  <c r="H158" i="106"/>
  <c r="G158" i="106"/>
  <c r="BF158" i="106" s="1"/>
  <c r="B158" i="106"/>
  <c r="BD157" i="106"/>
  <c r="BC157" i="106"/>
  <c r="BE157" i="106" s="1"/>
  <c r="BA157" i="106"/>
  <c r="AX157" i="106"/>
  <c r="AU157" i="106"/>
  <c r="AT157" i="106"/>
  <c r="AA157" i="106"/>
  <c r="L157" i="106"/>
  <c r="K157" i="106"/>
  <c r="J157" i="106"/>
  <c r="I157" i="106"/>
  <c r="H157" i="106"/>
  <c r="G157" i="106"/>
  <c r="BF157" i="106" s="1"/>
  <c r="B157" i="106"/>
  <c r="BD156" i="106"/>
  <c r="BC156" i="106"/>
  <c r="BE156" i="106" s="1"/>
  <c r="BA156" i="106"/>
  <c r="AX156" i="106"/>
  <c r="AU156" i="106"/>
  <c r="AT156" i="106"/>
  <c r="AA156" i="106"/>
  <c r="L156" i="106"/>
  <c r="K156" i="106"/>
  <c r="J156" i="106"/>
  <c r="I156" i="106"/>
  <c r="H156" i="106"/>
  <c r="G156" i="106"/>
  <c r="BF156" i="106" s="1"/>
  <c r="B156" i="106"/>
  <c r="BD155" i="106"/>
  <c r="BC155" i="106"/>
  <c r="BE155" i="106" s="1"/>
  <c r="BA155" i="106"/>
  <c r="AX155" i="106"/>
  <c r="AU155" i="106"/>
  <c r="AT155" i="106"/>
  <c r="AA155" i="106"/>
  <c r="L155" i="106"/>
  <c r="K155" i="106"/>
  <c r="J155" i="106"/>
  <c r="I155" i="106"/>
  <c r="H155" i="106"/>
  <c r="G155" i="106"/>
  <c r="BF155" i="106" s="1"/>
  <c r="B155" i="106"/>
  <c r="BD154" i="106"/>
  <c r="BC154" i="106"/>
  <c r="BE154" i="106" s="1"/>
  <c r="BA154" i="106"/>
  <c r="AX154" i="106"/>
  <c r="AU154" i="106"/>
  <c r="AT154" i="106"/>
  <c r="AA154" i="106"/>
  <c r="L154" i="106"/>
  <c r="K154" i="106"/>
  <c r="J154" i="106"/>
  <c r="I154" i="106"/>
  <c r="H154" i="106"/>
  <c r="G154" i="106"/>
  <c r="BF154" i="106" s="1"/>
  <c r="B154" i="106"/>
  <c r="BD153" i="106"/>
  <c r="BC153" i="106"/>
  <c r="BE153" i="106" s="1"/>
  <c r="BA153" i="106"/>
  <c r="AX153" i="106"/>
  <c r="AU153" i="106"/>
  <c r="AT153" i="106"/>
  <c r="AA153" i="106"/>
  <c r="L153" i="106"/>
  <c r="K153" i="106"/>
  <c r="AY153" i="106" s="1"/>
  <c r="J153" i="106"/>
  <c r="I153" i="106"/>
  <c r="H153" i="106"/>
  <c r="G153" i="106"/>
  <c r="BF153" i="106" s="1"/>
  <c r="B153" i="106"/>
  <c r="BD152" i="106"/>
  <c r="BC152" i="106"/>
  <c r="BE152" i="106" s="1"/>
  <c r="BA152" i="106"/>
  <c r="AX152" i="106"/>
  <c r="AU152" i="106"/>
  <c r="AT152" i="106"/>
  <c r="AA152" i="106"/>
  <c r="L152" i="106"/>
  <c r="K152" i="106"/>
  <c r="BB152" i="106" s="1"/>
  <c r="J152" i="106"/>
  <c r="I152" i="106"/>
  <c r="H152" i="106"/>
  <c r="G152" i="106"/>
  <c r="BF152" i="106" s="1"/>
  <c r="B152" i="106"/>
  <c r="BD151" i="106"/>
  <c r="BC151" i="106"/>
  <c r="BE151" i="106" s="1"/>
  <c r="BA151" i="106"/>
  <c r="AX151" i="106"/>
  <c r="AU151" i="106"/>
  <c r="AT151" i="106"/>
  <c r="AA151" i="106"/>
  <c r="L151" i="106"/>
  <c r="K151" i="106"/>
  <c r="P151" i="106" s="1"/>
  <c r="J151" i="106"/>
  <c r="I151" i="106"/>
  <c r="H151" i="106"/>
  <c r="G151" i="106"/>
  <c r="BF151" i="106" s="1"/>
  <c r="B151" i="106"/>
  <c r="BD150" i="106"/>
  <c r="BC150" i="106"/>
  <c r="BE150" i="106" s="1"/>
  <c r="BB150" i="106"/>
  <c r="BA150" i="106"/>
  <c r="AX150" i="106"/>
  <c r="AU150" i="106"/>
  <c r="AT150" i="106"/>
  <c r="AA150" i="106"/>
  <c r="L150" i="106"/>
  <c r="K150" i="106"/>
  <c r="J150" i="106"/>
  <c r="I150" i="106"/>
  <c r="H150" i="106"/>
  <c r="G150" i="106"/>
  <c r="BF150" i="106" s="1"/>
  <c r="B150" i="106"/>
  <c r="BD149" i="106"/>
  <c r="BC149" i="106"/>
  <c r="BE149" i="106" s="1"/>
  <c r="BA149" i="106"/>
  <c r="AX149" i="106"/>
  <c r="AU149" i="106"/>
  <c r="AT149" i="106"/>
  <c r="AA149" i="106"/>
  <c r="L149" i="106"/>
  <c r="K149" i="106"/>
  <c r="AO149" i="106" s="1"/>
  <c r="AM149" i="106" s="1"/>
  <c r="J149" i="106"/>
  <c r="I149" i="106"/>
  <c r="H149" i="106"/>
  <c r="G149" i="106"/>
  <c r="BF149" i="106" s="1"/>
  <c r="B149" i="106"/>
  <c r="BD148" i="106"/>
  <c r="BC148" i="106"/>
  <c r="BE148" i="106" s="1"/>
  <c r="BA148" i="106"/>
  <c r="AX148" i="106"/>
  <c r="AU148" i="106"/>
  <c r="AT148" i="106"/>
  <c r="AA148" i="106"/>
  <c r="L148" i="106"/>
  <c r="K148" i="106"/>
  <c r="N148" i="106" s="1"/>
  <c r="N148" i="103" s="1"/>
  <c r="J148" i="106"/>
  <c r="I148" i="106"/>
  <c r="H148" i="106"/>
  <c r="G148" i="106"/>
  <c r="BF148" i="106" s="1"/>
  <c r="B148" i="106"/>
  <c r="BD147" i="106"/>
  <c r="BC147" i="106"/>
  <c r="BE147" i="106" s="1"/>
  <c r="BA147" i="106"/>
  <c r="AX147" i="106"/>
  <c r="AU147" i="106"/>
  <c r="AT147" i="106"/>
  <c r="AA147" i="106"/>
  <c r="L147" i="106"/>
  <c r="K147" i="106"/>
  <c r="J147" i="106"/>
  <c r="I147" i="106"/>
  <c r="H147" i="106"/>
  <c r="G147" i="106"/>
  <c r="BF147" i="106" s="1"/>
  <c r="B147" i="106"/>
  <c r="BD146" i="106"/>
  <c r="BC146" i="106"/>
  <c r="BE146" i="106" s="1"/>
  <c r="BA146" i="106"/>
  <c r="AX146" i="106"/>
  <c r="AU146" i="106"/>
  <c r="AT146" i="106"/>
  <c r="AA146" i="106"/>
  <c r="L146" i="106"/>
  <c r="K146" i="106"/>
  <c r="AY146" i="106" s="1"/>
  <c r="J146" i="106"/>
  <c r="I146" i="106"/>
  <c r="H146" i="106"/>
  <c r="G146" i="106"/>
  <c r="BF146" i="106" s="1"/>
  <c r="B146" i="106"/>
  <c r="BD145" i="106"/>
  <c r="BC145" i="106"/>
  <c r="BE145" i="106" s="1"/>
  <c r="BA145" i="106"/>
  <c r="AX145" i="106"/>
  <c r="AU145" i="106"/>
  <c r="AT145" i="106"/>
  <c r="AA145" i="106"/>
  <c r="L145" i="106"/>
  <c r="K145" i="106"/>
  <c r="J145" i="106"/>
  <c r="I145" i="106"/>
  <c r="H145" i="106"/>
  <c r="G145" i="106"/>
  <c r="BF145" i="106" s="1"/>
  <c r="B145" i="106"/>
  <c r="BD144" i="106"/>
  <c r="BC144" i="106"/>
  <c r="BE144" i="106" s="1"/>
  <c r="BA144" i="106"/>
  <c r="AX144" i="106"/>
  <c r="AU144" i="106"/>
  <c r="AT144" i="106"/>
  <c r="AA144" i="106"/>
  <c r="L144" i="106"/>
  <c r="K144" i="106"/>
  <c r="AY144" i="106" s="1"/>
  <c r="J144" i="106"/>
  <c r="I144" i="106"/>
  <c r="H144" i="106"/>
  <c r="G144" i="106"/>
  <c r="BF144" i="106" s="1"/>
  <c r="B144" i="106"/>
  <c r="BD143" i="106"/>
  <c r="BC143" i="106"/>
  <c r="BE143" i="106" s="1"/>
  <c r="BA143" i="106"/>
  <c r="AX143" i="106"/>
  <c r="AU143" i="106"/>
  <c r="AT143" i="106"/>
  <c r="AA143" i="106"/>
  <c r="L143" i="106"/>
  <c r="K143" i="106"/>
  <c r="BB143" i="106" s="1"/>
  <c r="J143" i="106"/>
  <c r="I143" i="106"/>
  <c r="H143" i="106"/>
  <c r="G143" i="106"/>
  <c r="BF143" i="106" s="1"/>
  <c r="B143" i="106"/>
  <c r="BD142" i="106"/>
  <c r="BC142" i="106"/>
  <c r="BE142" i="106" s="1"/>
  <c r="BA142" i="106"/>
  <c r="AX142" i="106"/>
  <c r="AU142" i="106"/>
  <c r="AT142" i="106"/>
  <c r="AA142" i="106"/>
  <c r="L142" i="106"/>
  <c r="K142" i="106"/>
  <c r="J142" i="106"/>
  <c r="I142" i="106"/>
  <c r="H142" i="106"/>
  <c r="G142" i="106"/>
  <c r="BF142" i="106" s="1"/>
  <c r="B142" i="106"/>
  <c r="BD141" i="106"/>
  <c r="BC141" i="106"/>
  <c r="BE141" i="106" s="1"/>
  <c r="BA141" i="106"/>
  <c r="AX141" i="106"/>
  <c r="AU141" i="106"/>
  <c r="AT141" i="106"/>
  <c r="AA141" i="106"/>
  <c r="L141" i="106"/>
  <c r="K141" i="106"/>
  <c r="J141" i="106"/>
  <c r="I141" i="106"/>
  <c r="H141" i="106"/>
  <c r="G141" i="106"/>
  <c r="BF141" i="106" s="1"/>
  <c r="B141" i="106"/>
  <c r="BD140" i="106"/>
  <c r="BC140" i="106"/>
  <c r="BE140" i="106" s="1"/>
  <c r="BA140" i="106"/>
  <c r="AX140" i="106"/>
  <c r="AU140" i="106"/>
  <c r="AT140" i="106"/>
  <c r="AA140" i="106"/>
  <c r="L140" i="106"/>
  <c r="K140" i="106"/>
  <c r="P140" i="106" s="1"/>
  <c r="J140" i="106"/>
  <c r="I140" i="106"/>
  <c r="H140" i="106"/>
  <c r="G140" i="106"/>
  <c r="BF140" i="106" s="1"/>
  <c r="B140" i="106"/>
  <c r="BD139" i="106"/>
  <c r="BC139" i="106"/>
  <c r="BE139" i="106" s="1"/>
  <c r="BA139" i="106"/>
  <c r="AX139" i="106"/>
  <c r="AU139" i="106"/>
  <c r="AT139" i="106"/>
  <c r="AA139" i="106"/>
  <c r="L139" i="106"/>
  <c r="K139" i="106"/>
  <c r="J139" i="106"/>
  <c r="I139" i="106"/>
  <c r="H139" i="106"/>
  <c r="G139" i="106"/>
  <c r="BF139" i="106" s="1"/>
  <c r="B139" i="106"/>
  <c r="BD138" i="106"/>
  <c r="BC138" i="106"/>
  <c r="BE138" i="106" s="1"/>
  <c r="BA138" i="106"/>
  <c r="AX138" i="106"/>
  <c r="AU138" i="106"/>
  <c r="AT138" i="106"/>
  <c r="AA138" i="106"/>
  <c r="L138" i="106"/>
  <c r="K138" i="106"/>
  <c r="J138" i="106"/>
  <c r="I138" i="106"/>
  <c r="H138" i="106"/>
  <c r="G138" i="106"/>
  <c r="BF138" i="106" s="1"/>
  <c r="B138" i="106"/>
  <c r="BD137" i="106"/>
  <c r="BC137" i="106"/>
  <c r="BE137" i="106" s="1"/>
  <c r="BA137" i="106"/>
  <c r="AX137" i="106"/>
  <c r="AU137" i="106"/>
  <c r="AT137" i="106"/>
  <c r="AA137" i="106"/>
  <c r="L137" i="106"/>
  <c r="K137" i="106"/>
  <c r="AY137" i="106" s="1"/>
  <c r="J137" i="106"/>
  <c r="I137" i="106"/>
  <c r="H137" i="106"/>
  <c r="G137" i="106"/>
  <c r="BF137" i="106" s="1"/>
  <c r="B137" i="106"/>
  <c r="BD136" i="106"/>
  <c r="BC136" i="106"/>
  <c r="BE136" i="106" s="1"/>
  <c r="BA136" i="106"/>
  <c r="AX136" i="106"/>
  <c r="AU136" i="106"/>
  <c r="AT136" i="106"/>
  <c r="AA136" i="106"/>
  <c r="L136" i="106"/>
  <c r="K136" i="106"/>
  <c r="J136" i="106"/>
  <c r="I136" i="106"/>
  <c r="H136" i="106"/>
  <c r="G136" i="106"/>
  <c r="BF136" i="106" s="1"/>
  <c r="B136" i="106"/>
  <c r="BD135" i="106"/>
  <c r="BC135" i="106"/>
  <c r="BE135" i="106" s="1"/>
  <c r="BA135" i="106"/>
  <c r="AX135" i="106"/>
  <c r="AU135" i="106"/>
  <c r="AT135" i="106"/>
  <c r="AA135" i="106"/>
  <c r="L135" i="106"/>
  <c r="K135" i="106"/>
  <c r="J135" i="106"/>
  <c r="I135" i="106"/>
  <c r="H135" i="106"/>
  <c r="G135" i="106"/>
  <c r="BF135" i="106" s="1"/>
  <c r="B135" i="106"/>
  <c r="BD134" i="106"/>
  <c r="BC134" i="106"/>
  <c r="BE134" i="106" s="1"/>
  <c r="BA134" i="106"/>
  <c r="AX134" i="106"/>
  <c r="AU134" i="106"/>
  <c r="AT134" i="106"/>
  <c r="AA134" i="106"/>
  <c r="L134" i="106"/>
  <c r="K134" i="106"/>
  <c r="J134" i="106"/>
  <c r="I134" i="106"/>
  <c r="H134" i="106"/>
  <c r="G134" i="106"/>
  <c r="BF134" i="106" s="1"/>
  <c r="B134" i="106"/>
  <c r="BD133" i="106"/>
  <c r="BC133" i="106"/>
  <c r="BE133" i="106" s="1"/>
  <c r="BA133" i="106"/>
  <c r="AX133" i="106"/>
  <c r="AU133" i="106"/>
  <c r="AT133" i="106"/>
  <c r="AA133" i="106"/>
  <c r="L133" i="106"/>
  <c r="K133" i="106"/>
  <c r="N133" i="106" s="1"/>
  <c r="N133" i="103" s="1"/>
  <c r="J133" i="106"/>
  <c r="I133" i="106"/>
  <c r="H133" i="106"/>
  <c r="G133" i="106"/>
  <c r="BF133" i="106" s="1"/>
  <c r="B133" i="106"/>
  <c r="BD132" i="106"/>
  <c r="BC132" i="106"/>
  <c r="BE132" i="106" s="1"/>
  <c r="BA132" i="106"/>
  <c r="AX132" i="106"/>
  <c r="AU132" i="106"/>
  <c r="AT132" i="106"/>
  <c r="AA132" i="106"/>
  <c r="L132" i="106"/>
  <c r="K132" i="106"/>
  <c r="BB132" i="106" s="1"/>
  <c r="J132" i="106"/>
  <c r="I132" i="106"/>
  <c r="H132" i="106"/>
  <c r="G132" i="106"/>
  <c r="BF132" i="106" s="1"/>
  <c r="B132" i="106"/>
  <c r="BD131" i="106"/>
  <c r="BC131" i="106"/>
  <c r="BE131" i="106" s="1"/>
  <c r="BA131" i="106"/>
  <c r="AX131" i="106"/>
  <c r="AU131" i="106"/>
  <c r="AT131" i="106"/>
  <c r="AA131" i="106"/>
  <c r="L131" i="106"/>
  <c r="K131" i="106"/>
  <c r="P131" i="106" s="1"/>
  <c r="J131" i="106"/>
  <c r="I131" i="106"/>
  <c r="H131" i="106"/>
  <c r="G131" i="106"/>
  <c r="BF131" i="106" s="1"/>
  <c r="B131" i="106"/>
  <c r="BD130" i="106"/>
  <c r="BC130" i="106"/>
  <c r="BE130" i="106" s="1"/>
  <c r="BA130" i="106"/>
  <c r="AX130" i="106"/>
  <c r="AU130" i="106"/>
  <c r="AT130" i="106"/>
  <c r="AA130" i="106"/>
  <c r="L130" i="106"/>
  <c r="K130" i="106"/>
  <c r="J130" i="106"/>
  <c r="I130" i="106"/>
  <c r="H130" i="106"/>
  <c r="G130" i="106"/>
  <c r="BF130" i="106" s="1"/>
  <c r="B130" i="106"/>
  <c r="BD129" i="106"/>
  <c r="BC129" i="106"/>
  <c r="BE129" i="106" s="1"/>
  <c r="BA129" i="106"/>
  <c r="AX129" i="106"/>
  <c r="AU129" i="106"/>
  <c r="AT129" i="106"/>
  <c r="AA129" i="106"/>
  <c r="L129" i="106"/>
  <c r="K129" i="106"/>
  <c r="J129" i="106"/>
  <c r="I129" i="106"/>
  <c r="H129" i="106"/>
  <c r="G129" i="106"/>
  <c r="BF129" i="106" s="1"/>
  <c r="B129" i="106"/>
  <c r="BD128" i="106"/>
  <c r="BC128" i="106"/>
  <c r="BE128" i="106" s="1"/>
  <c r="BA128" i="106"/>
  <c r="AX128" i="106"/>
  <c r="AU128" i="106"/>
  <c r="AT128" i="106"/>
  <c r="AA128" i="106"/>
  <c r="L128" i="106"/>
  <c r="K128" i="106"/>
  <c r="AY128" i="106" s="1"/>
  <c r="J128" i="106"/>
  <c r="I128" i="106"/>
  <c r="H128" i="106"/>
  <c r="G128" i="106"/>
  <c r="BF128" i="106" s="1"/>
  <c r="B128" i="106"/>
  <c r="BD127" i="106"/>
  <c r="BC127" i="106"/>
  <c r="BE127" i="106" s="1"/>
  <c r="BA127" i="106"/>
  <c r="AX127" i="106"/>
  <c r="AU127" i="106"/>
  <c r="AT127" i="106"/>
  <c r="AA127" i="106"/>
  <c r="L127" i="106"/>
  <c r="K127" i="106"/>
  <c r="N127" i="106" s="1"/>
  <c r="N127" i="103" s="1"/>
  <c r="J127" i="106"/>
  <c r="I127" i="106"/>
  <c r="H127" i="106"/>
  <c r="G127" i="106"/>
  <c r="BF127" i="106" s="1"/>
  <c r="B127" i="106"/>
  <c r="BD126" i="106"/>
  <c r="BC126" i="106"/>
  <c r="BE126" i="106" s="1"/>
  <c r="BA126" i="106"/>
  <c r="AX126" i="106"/>
  <c r="AU126" i="106"/>
  <c r="AT126" i="106"/>
  <c r="AA126" i="106"/>
  <c r="L126" i="106"/>
  <c r="K126" i="106"/>
  <c r="AY126" i="106" s="1"/>
  <c r="J126" i="106"/>
  <c r="I126" i="106"/>
  <c r="H126" i="106"/>
  <c r="G126" i="106"/>
  <c r="BF126" i="106" s="1"/>
  <c r="B126" i="106"/>
  <c r="BD125" i="106"/>
  <c r="BC125" i="106"/>
  <c r="BE125" i="106" s="1"/>
  <c r="BA125" i="106"/>
  <c r="AX125" i="106"/>
  <c r="AU125" i="106"/>
  <c r="AT125" i="106"/>
  <c r="AA125" i="106"/>
  <c r="L125" i="106"/>
  <c r="K125" i="106"/>
  <c r="J125" i="106"/>
  <c r="I125" i="106"/>
  <c r="H125" i="106"/>
  <c r="G125" i="106"/>
  <c r="BF125" i="106" s="1"/>
  <c r="B125" i="106"/>
  <c r="BD124" i="106"/>
  <c r="BC124" i="106"/>
  <c r="BE124" i="106" s="1"/>
  <c r="BA124" i="106"/>
  <c r="AX124" i="106"/>
  <c r="AU124" i="106"/>
  <c r="AT124" i="106"/>
  <c r="AA124" i="106"/>
  <c r="L124" i="106"/>
  <c r="K124" i="106"/>
  <c r="J124" i="106"/>
  <c r="I124" i="106"/>
  <c r="H124" i="106"/>
  <c r="G124" i="106"/>
  <c r="BF124" i="106" s="1"/>
  <c r="B124" i="106"/>
  <c r="BD123" i="106"/>
  <c r="BC123" i="106"/>
  <c r="BE123" i="106" s="1"/>
  <c r="BA123" i="106"/>
  <c r="AX123" i="106"/>
  <c r="AU123" i="106"/>
  <c r="AT123" i="106"/>
  <c r="AA123" i="106"/>
  <c r="L123" i="106"/>
  <c r="K123" i="106"/>
  <c r="J123" i="106"/>
  <c r="I123" i="106"/>
  <c r="H123" i="106"/>
  <c r="G123" i="106"/>
  <c r="BF123" i="106" s="1"/>
  <c r="B123" i="106"/>
  <c r="BD122" i="106"/>
  <c r="BC122" i="106"/>
  <c r="BE122" i="106" s="1"/>
  <c r="BA122" i="106"/>
  <c r="AX122" i="106"/>
  <c r="AU122" i="106"/>
  <c r="AT122" i="106"/>
  <c r="AA122" i="106"/>
  <c r="L122" i="106"/>
  <c r="K122" i="106"/>
  <c r="BB122" i="106" s="1"/>
  <c r="J122" i="106"/>
  <c r="I122" i="106"/>
  <c r="H122" i="106"/>
  <c r="G122" i="106"/>
  <c r="BF122" i="106" s="1"/>
  <c r="B122" i="106"/>
  <c r="BD121" i="106"/>
  <c r="BC121" i="106"/>
  <c r="BE121" i="106" s="1"/>
  <c r="BA121" i="106"/>
  <c r="AX121" i="106"/>
  <c r="AU121" i="106"/>
  <c r="AT121" i="106"/>
  <c r="AA121" i="106"/>
  <c r="L121" i="106"/>
  <c r="K121" i="106"/>
  <c r="P121" i="106" s="1"/>
  <c r="J121" i="106"/>
  <c r="I121" i="106"/>
  <c r="H121" i="106"/>
  <c r="G121" i="106"/>
  <c r="BF121" i="106" s="1"/>
  <c r="B121" i="106"/>
  <c r="BD120" i="106"/>
  <c r="BC120" i="106"/>
  <c r="BE120" i="106" s="1"/>
  <c r="BA120" i="106"/>
  <c r="AX120" i="106"/>
  <c r="AU120" i="106"/>
  <c r="AT120" i="106"/>
  <c r="AA120" i="106"/>
  <c r="L120" i="106"/>
  <c r="K120" i="106"/>
  <c r="J120" i="106"/>
  <c r="I120" i="106"/>
  <c r="H120" i="106"/>
  <c r="G120" i="106"/>
  <c r="BF120" i="106" s="1"/>
  <c r="B120" i="106"/>
  <c r="BD119" i="106"/>
  <c r="BC119" i="106"/>
  <c r="BE119" i="106" s="1"/>
  <c r="BA119" i="106"/>
  <c r="AX119" i="106"/>
  <c r="AU119" i="106"/>
  <c r="AT119" i="106"/>
  <c r="AA119" i="106"/>
  <c r="L119" i="106"/>
  <c r="K119" i="106"/>
  <c r="AY119" i="106" s="1"/>
  <c r="J119" i="106"/>
  <c r="I119" i="106"/>
  <c r="H119" i="106"/>
  <c r="G119" i="106"/>
  <c r="BF119" i="106" s="1"/>
  <c r="B119" i="106"/>
  <c r="BD118" i="106"/>
  <c r="BC118" i="106"/>
  <c r="BE118" i="106" s="1"/>
  <c r="BA118" i="106"/>
  <c r="AX118" i="106"/>
  <c r="AU118" i="106"/>
  <c r="AT118" i="106"/>
  <c r="AA118" i="106"/>
  <c r="L118" i="106"/>
  <c r="K118" i="106"/>
  <c r="AY118" i="106" s="1"/>
  <c r="J118" i="106"/>
  <c r="I118" i="106"/>
  <c r="H118" i="106"/>
  <c r="G118" i="106"/>
  <c r="BF118" i="106" s="1"/>
  <c r="B118" i="106"/>
  <c r="BD117" i="106"/>
  <c r="BC117" i="106"/>
  <c r="BE117" i="106" s="1"/>
  <c r="BA117" i="106"/>
  <c r="AX117" i="106"/>
  <c r="AU117" i="106"/>
  <c r="AT117" i="106"/>
  <c r="AA117" i="106"/>
  <c r="L117" i="106"/>
  <c r="K117" i="106"/>
  <c r="J117" i="106"/>
  <c r="I117" i="106"/>
  <c r="H117" i="106"/>
  <c r="G117" i="106"/>
  <c r="BF117" i="106" s="1"/>
  <c r="B117" i="106"/>
  <c r="BD116" i="106"/>
  <c r="BC116" i="106"/>
  <c r="BE116" i="106" s="1"/>
  <c r="BA116" i="106"/>
  <c r="AX116" i="106"/>
  <c r="AU116" i="106"/>
  <c r="AT116" i="106"/>
  <c r="AA116" i="106"/>
  <c r="L116" i="106"/>
  <c r="K116" i="106"/>
  <c r="J116" i="106"/>
  <c r="I116" i="106"/>
  <c r="H116" i="106"/>
  <c r="G116" i="106"/>
  <c r="BF116" i="106" s="1"/>
  <c r="B116" i="106"/>
  <c r="BD115" i="106"/>
  <c r="BC115" i="106"/>
  <c r="BE115" i="106" s="1"/>
  <c r="BA115" i="106"/>
  <c r="AX115" i="106"/>
  <c r="AU115" i="106"/>
  <c r="AT115" i="106"/>
  <c r="AA115" i="106"/>
  <c r="L115" i="106"/>
  <c r="K115" i="106"/>
  <c r="J115" i="106"/>
  <c r="I115" i="106"/>
  <c r="H115" i="106"/>
  <c r="G115" i="106"/>
  <c r="BF115" i="106" s="1"/>
  <c r="B115" i="106"/>
  <c r="BD114" i="106"/>
  <c r="BC114" i="106"/>
  <c r="BE114" i="106" s="1"/>
  <c r="BA114" i="106"/>
  <c r="AX114" i="106"/>
  <c r="AU114" i="106"/>
  <c r="AT114" i="106"/>
  <c r="AA114" i="106"/>
  <c r="L114" i="106"/>
  <c r="K114" i="106"/>
  <c r="P114" i="106" s="1"/>
  <c r="J114" i="106"/>
  <c r="I114" i="106"/>
  <c r="H114" i="106"/>
  <c r="G114" i="106"/>
  <c r="BF114" i="106" s="1"/>
  <c r="B114" i="106"/>
  <c r="BD113" i="106"/>
  <c r="BC113" i="106"/>
  <c r="BE113" i="106" s="1"/>
  <c r="BA113" i="106"/>
  <c r="AX113" i="106"/>
  <c r="AU113" i="106"/>
  <c r="AT113" i="106"/>
  <c r="AA113" i="106"/>
  <c r="L113" i="106"/>
  <c r="K113" i="106"/>
  <c r="AO113" i="106" s="1"/>
  <c r="J113" i="106"/>
  <c r="I113" i="106"/>
  <c r="H113" i="106"/>
  <c r="G113" i="106"/>
  <c r="BF113" i="106" s="1"/>
  <c r="B113" i="106"/>
  <c r="AQ233" i="73"/>
  <c r="AP233" i="73"/>
  <c r="AF233" i="73"/>
  <c r="AC233" i="73"/>
  <c r="AQ232" i="73"/>
  <c r="AP232" i="73"/>
  <c r="AF232" i="73"/>
  <c r="AC232" i="73"/>
  <c r="AQ231" i="73"/>
  <c r="AP231" i="73"/>
  <c r="AF231" i="73"/>
  <c r="AC231" i="73"/>
  <c r="AQ230" i="73"/>
  <c r="AP230" i="73"/>
  <c r="AF230" i="73"/>
  <c r="AC230" i="73"/>
  <c r="AQ229" i="73"/>
  <c r="AP229" i="73"/>
  <c r="AF229" i="73"/>
  <c r="AC229" i="73"/>
  <c r="AQ228" i="73"/>
  <c r="AP228" i="73"/>
  <c r="AF228" i="73"/>
  <c r="AC228" i="73"/>
  <c r="AQ227" i="73"/>
  <c r="AP227" i="73"/>
  <c r="AF227" i="73"/>
  <c r="AC227" i="73"/>
  <c r="AQ226" i="73"/>
  <c r="AP226" i="73"/>
  <c r="AF226" i="73"/>
  <c r="AC226" i="73"/>
  <c r="AQ225" i="73"/>
  <c r="AP225" i="73"/>
  <c r="AF225" i="73"/>
  <c r="AC225" i="73"/>
  <c r="AQ224" i="73"/>
  <c r="AP224" i="73"/>
  <c r="AF224" i="73"/>
  <c r="AC224" i="73"/>
  <c r="AQ223" i="73"/>
  <c r="AP223" i="73"/>
  <c r="AF223" i="73"/>
  <c r="AC223" i="73"/>
  <c r="AQ222" i="73"/>
  <c r="AP222" i="73"/>
  <c r="AF222" i="73"/>
  <c r="AC222" i="73"/>
  <c r="AQ221" i="73"/>
  <c r="AP221" i="73"/>
  <c r="AF221" i="73"/>
  <c r="AC221" i="73"/>
  <c r="AQ220" i="73"/>
  <c r="AP220" i="73"/>
  <c r="AF220" i="73"/>
  <c r="AC220" i="73"/>
  <c r="AQ219" i="73"/>
  <c r="AP219" i="73"/>
  <c r="AF219" i="73"/>
  <c r="AC219" i="73"/>
  <c r="AQ218" i="73"/>
  <c r="AP218" i="73"/>
  <c r="AF218" i="73"/>
  <c r="AC218" i="73"/>
  <c r="AQ217" i="73"/>
  <c r="AP217" i="73"/>
  <c r="AF217" i="73"/>
  <c r="AC217" i="73"/>
  <c r="AQ216" i="73"/>
  <c r="AP216" i="73"/>
  <c r="AF216" i="73"/>
  <c r="AC216" i="73"/>
  <c r="AQ215" i="73"/>
  <c r="AP215" i="73"/>
  <c r="AF215" i="73"/>
  <c r="AC215" i="73"/>
  <c r="AQ214" i="73"/>
  <c r="AP214" i="73"/>
  <c r="AF214" i="73"/>
  <c r="AC214" i="73"/>
  <c r="AQ213" i="73"/>
  <c r="AP213" i="73"/>
  <c r="AF213" i="73"/>
  <c r="AC213" i="73"/>
  <c r="AQ212" i="73"/>
  <c r="AP212" i="73"/>
  <c r="AF212" i="73"/>
  <c r="AC212" i="73"/>
  <c r="AQ211" i="73"/>
  <c r="AP211" i="73"/>
  <c r="AF211" i="73"/>
  <c r="AC211" i="73"/>
  <c r="AQ210" i="73"/>
  <c r="AP210" i="73"/>
  <c r="AF210" i="73"/>
  <c r="AC210" i="73"/>
  <c r="AQ209" i="73"/>
  <c r="AP209" i="73"/>
  <c r="AF209" i="73"/>
  <c r="AC209" i="73"/>
  <c r="AQ208" i="73"/>
  <c r="AP208" i="73"/>
  <c r="AF208" i="73"/>
  <c r="AC208" i="73"/>
  <c r="AQ207" i="73"/>
  <c r="AP207" i="73"/>
  <c r="AF207" i="73"/>
  <c r="AC207" i="73"/>
  <c r="AQ206" i="73"/>
  <c r="AP206" i="73"/>
  <c r="AF206" i="73"/>
  <c r="AC206" i="73"/>
  <c r="AQ205" i="73"/>
  <c r="AP205" i="73"/>
  <c r="AF205" i="73"/>
  <c r="AC205" i="73"/>
  <c r="AQ204" i="73"/>
  <c r="AP204" i="73"/>
  <c r="AF204" i="73"/>
  <c r="AC204" i="73"/>
  <c r="AQ203" i="73"/>
  <c r="AP203" i="73"/>
  <c r="AF203" i="73"/>
  <c r="AC203" i="73"/>
  <c r="AQ202" i="73"/>
  <c r="AP202" i="73"/>
  <c r="AF202" i="73"/>
  <c r="AC202" i="73"/>
  <c r="AQ201" i="73"/>
  <c r="AP201" i="73"/>
  <c r="AF201" i="73"/>
  <c r="AC201" i="73"/>
  <c r="AQ200" i="73"/>
  <c r="AP200" i="73"/>
  <c r="AF200" i="73"/>
  <c r="AC200" i="73"/>
  <c r="AQ199" i="73"/>
  <c r="AP199" i="73"/>
  <c r="AF199" i="73"/>
  <c r="AC199" i="73"/>
  <c r="AQ198" i="73"/>
  <c r="AP198" i="73"/>
  <c r="AF198" i="73"/>
  <c r="AC198" i="73"/>
  <c r="AQ197" i="73"/>
  <c r="AP197" i="73"/>
  <c r="AF197" i="73"/>
  <c r="AC197" i="73"/>
  <c r="AQ196" i="73"/>
  <c r="AP196" i="73"/>
  <c r="AF196" i="73"/>
  <c r="AC196" i="73"/>
  <c r="AQ195" i="73"/>
  <c r="AP195" i="73"/>
  <c r="AF195" i="73"/>
  <c r="AC195" i="73"/>
  <c r="AQ194" i="73"/>
  <c r="AP194" i="73"/>
  <c r="AF194" i="73"/>
  <c r="AC194" i="73"/>
  <c r="AQ193" i="73"/>
  <c r="AP193" i="73"/>
  <c r="AF193" i="73"/>
  <c r="AC193" i="73"/>
  <c r="AQ192" i="73"/>
  <c r="AP192" i="73"/>
  <c r="AF192" i="73"/>
  <c r="AC192" i="73"/>
  <c r="AQ191" i="73"/>
  <c r="AP191" i="73"/>
  <c r="AF191" i="73"/>
  <c r="AC191" i="73"/>
  <c r="AQ190" i="73"/>
  <c r="AP190" i="73"/>
  <c r="AF190" i="73"/>
  <c r="AC190" i="73"/>
  <c r="AQ189" i="73"/>
  <c r="AP189" i="73"/>
  <c r="AF189" i="73"/>
  <c r="AC189" i="73"/>
  <c r="AQ188" i="73"/>
  <c r="AP188" i="73"/>
  <c r="AF188" i="73"/>
  <c r="AC188" i="73"/>
  <c r="AQ187" i="73"/>
  <c r="AP187" i="73"/>
  <c r="AF187" i="73"/>
  <c r="AC187" i="73"/>
  <c r="AQ186" i="73"/>
  <c r="AP186" i="73"/>
  <c r="AF186" i="73"/>
  <c r="AC186" i="73"/>
  <c r="AQ185" i="73"/>
  <c r="AP185" i="73"/>
  <c r="AF185" i="73"/>
  <c r="AC185" i="73"/>
  <c r="AQ184" i="73"/>
  <c r="AP184" i="73"/>
  <c r="AF184" i="73"/>
  <c r="AC184" i="73"/>
  <c r="AQ183" i="73"/>
  <c r="AP183" i="73"/>
  <c r="AF183" i="73"/>
  <c r="AC183" i="73"/>
  <c r="AQ182" i="73"/>
  <c r="AP182" i="73"/>
  <c r="AF182" i="73"/>
  <c r="AC182" i="73"/>
  <c r="AQ181" i="73"/>
  <c r="AP181" i="73"/>
  <c r="AF181" i="73"/>
  <c r="AC181" i="73"/>
  <c r="AQ180" i="73"/>
  <c r="AP180" i="73"/>
  <c r="AF180" i="73"/>
  <c r="AC180" i="73"/>
  <c r="AQ179" i="73"/>
  <c r="AP179" i="73"/>
  <c r="AF179" i="73"/>
  <c r="AC179" i="73"/>
  <c r="AQ178" i="73"/>
  <c r="AP178" i="73"/>
  <c r="AF178" i="73"/>
  <c r="AC178" i="73"/>
  <c r="AQ177" i="73"/>
  <c r="AP177" i="73"/>
  <c r="AF177" i="73"/>
  <c r="AC177" i="73"/>
  <c r="AQ176" i="73"/>
  <c r="AP176" i="73"/>
  <c r="AF176" i="73"/>
  <c r="AC176" i="73"/>
  <c r="AQ175" i="73"/>
  <c r="AP175" i="73"/>
  <c r="AF175" i="73"/>
  <c r="AC175" i="73"/>
  <c r="AQ174" i="73"/>
  <c r="AP174" i="73"/>
  <c r="AF174" i="73"/>
  <c r="AC174" i="73"/>
  <c r="AQ173" i="73"/>
  <c r="AP173" i="73"/>
  <c r="AF173" i="73"/>
  <c r="AC173" i="73"/>
  <c r="AQ172" i="73"/>
  <c r="AP172" i="73"/>
  <c r="AF172" i="73"/>
  <c r="AC172" i="73"/>
  <c r="AQ171" i="73"/>
  <c r="AP171" i="73"/>
  <c r="AF171" i="73"/>
  <c r="AC171" i="73"/>
  <c r="AQ170" i="73"/>
  <c r="AP170" i="73"/>
  <c r="AF170" i="73"/>
  <c r="AC170" i="73"/>
  <c r="AQ169" i="73"/>
  <c r="AP169" i="73"/>
  <c r="AF169" i="73"/>
  <c r="AC169" i="73"/>
  <c r="AQ168" i="73"/>
  <c r="AP168" i="73"/>
  <c r="AF168" i="73"/>
  <c r="AC168" i="73"/>
  <c r="AQ167" i="73"/>
  <c r="AP167" i="73"/>
  <c r="AF167" i="73"/>
  <c r="AC167" i="73"/>
  <c r="AQ166" i="73"/>
  <c r="AP166" i="73"/>
  <c r="AF166" i="73"/>
  <c r="AC166" i="73"/>
  <c r="AQ165" i="73"/>
  <c r="AP165" i="73"/>
  <c r="AF165" i="73"/>
  <c r="AC165" i="73"/>
  <c r="AQ164" i="73"/>
  <c r="AP164" i="73"/>
  <c r="AF164" i="73"/>
  <c r="AC164" i="73"/>
  <c r="AQ163" i="73"/>
  <c r="AP163" i="73"/>
  <c r="AF163" i="73"/>
  <c r="AC163" i="73"/>
  <c r="AQ162" i="73"/>
  <c r="AP162" i="73"/>
  <c r="AF162" i="73"/>
  <c r="AC162" i="73"/>
  <c r="AQ161" i="73"/>
  <c r="AP161" i="73"/>
  <c r="AF161" i="73"/>
  <c r="AC161" i="73"/>
  <c r="AQ160" i="73"/>
  <c r="AP160" i="73"/>
  <c r="AF160" i="73"/>
  <c r="AC160" i="73"/>
  <c r="AQ159" i="73"/>
  <c r="AP159" i="73"/>
  <c r="AF159" i="73"/>
  <c r="AC159" i="73"/>
  <c r="AQ158" i="73"/>
  <c r="AP158" i="73"/>
  <c r="AF158" i="73"/>
  <c r="AC158" i="73"/>
  <c r="AQ157" i="73"/>
  <c r="AP157" i="73"/>
  <c r="AF157" i="73"/>
  <c r="AC157" i="73"/>
  <c r="AQ156" i="73"/>
  <c r="AP156" i="73"/>
  <c r="AF156" i="73"/>
  <c r="AC156" i="73"/>
  <c r="AQ155" i="73"/>
  <c r="AP155" i="73"/>
  <c r="AF155" i="73"/>
  <c r="AC155" i="73"/>
  <c r="AQ154" i="73"/>
  <c r="AP154" i="73"/>
  <c r="AF154" i="73"/>
  <c r="AC154" i="73"/>
  <c r="AQ153" i="73"/>
  <c r="AP153" i="73"/>
  <c r="AF153" i="73"/>
  <c r="AC153" i="73"/>
  <c r="AQ152" i="73"/>
  <c r="AP152" i="73"/>
  <c r="AF152" i="73"/>
  <c r="AC152" i="73"/>
  <c r="AQ151" i="73"/>
  <c r="AP151" i="73"/>
  <c r="AF151" i="73"/>
  <c r="AC151" i="73"/>
  <c r="AQ150" i="73"/>
  <c r="AP150" i="73"/>
  <c r="AF150" i="73"/>
  <c r="AC150" i="73"/>
  <c r="AQ149" i="73"/>
  <c r="AP149" i="73"/>
  <c r="AF149" i="73"/>
  <c r="AC149" i="73"/>
  <c r="AQ148" i="73"/>
  <c r="AP148" i="73"/>
  <c r="AF148" i="73"/>
  <c r="AC148" i="73"/>
  <c r="AQ147" i="73"/>
  <c r="AP147" i="73"/>
  <c r="AF147" i="73"/>
  <c r="AC147" i="73"/>
  <c r="AQ146" i="73"/>
  <c r="AP146" i="73"/>
  <c r="AF146" i="73"/>
  <c r="AC146" i="73"/>
  <c r="AQ145" i="73"/>
  <c r="AP145" i="73"/>
  <c r="AF145" i="73"/>
  <c r="AC145" i="73"/>
  <c r="AQ144" i="73"/>
  <c r="AP144" i="73"/>
  <c r="AF144" i="73"/>
  <c r="AC144" i="73"/>
  <c r="AQ143" i="73"/>
  <c r="AP143" i="73"/>
  <c r="AF143" i="73"/>
  <c r="AC143" i="73"/>
  <c r="AQ142" i="73"/>
  <c r="AP142" i="73"/>
  <c r="AF142" i="73"/>
  <c r="AC142" i="73"/>
  <c r="AQ141" i="73"/>
  <c r="AP141" i="73"/>
  <c r="AF141" i="73"/>
  <c r="AC141" i="73"/>
  <c r="AQ140" i="73"/>
  <c r="AP140" i="73"/>
  <c r="AF140" i="73"/>
  <c r="AC140" i="73"/>
  <c r="AQ139" i="73"/>
  <c r="AP139" i="73"/>
  <c r="AF139" i="73"/>
  <c r="AC139" i="73"/>
  <c r="AQ138" i="73"/>
  <c r="AP138" i="73"/>
  <c r="AF138" i="73"/>
  <c r="AC138" i="73"/>
  <c r="AQ137" i="73"/>
  <c r="AP137" i="73"/>
  <c r="AF137" i="73"/>
  <c r="AC137" i="73"/>
  <c r="AQ136" i="73"/>
  <c r="AP136" i="73"/>
  <c r="AF136" i="73"/>
  <c r="AC136" i="73"/>
  <c r="AQ135" i="73"/>
  <c r="AP135" i="73"/>
  <c r="AF135" i="73"/>
  <c r="AC135" i="73"/>
  <c r="L5" i="107"/>
  <c r="L6" i="107"/>
  <c r="L7" i="107"/>
  <c r="L8" i="107"/>
  <c r="L9" i="107"/>
  <c r="L10" i="107"/>
  <c r="L11" i="107"/>
  <c r="L12" i="107"/>
  <c r="L13" i="107"/>
  <c r="L14" i="107"/>
  <c r="L15" i="107"/>
  <c r="L16" i="107"/>
  <c r="L17" i="107"/>
  <c r="L18" i="107"/>
  <c r="L19" i="107"/>
  <c r="L20" i="107"/>
  <c r="L21" i="107"/>
  <c r="L22" i="107"/>
  <c r="L23" i="107"/>
  <c r="L24" i="107"/>
  <c r="L25" i="107"/>
  <c r="L26" i="107"/>
  <c r="L27" i="107"/>
  <c r="L28" i="107"/>
  <c r="L29" i="107"/>
  <c r="L30" i="107"/>
  <c r="L31" i="107"/>
  <c r="L32" i="107"/>
  <c r="L33" i="107"/>
  <c r="L34" i="107"/>
  <c r="L35" i="107"/>
  <c r="L36" i="107"/>
  <c r="L37" i="107"/>
  <c r="L38" i="107"/>
  <c r="L39" i="107"/>
  <c r="L40" i="107"/>
  <c r="L41" i="107"/>
  <c r="L42" i="107"/>
  <c r="L43" i="107"/>
  <c r="L44" i="107"/>
  <c r="L45" i="107"/>
  <c r="L46" i="107"/>
  <c r="L47" i="107"/>
  <c r="L48" i="107"/>
  <c r="L49" i="107"/>
  <c r="L50" i="107"/>
  <c r="L51" i="107"/>
  <c r="L52" i="107"/>
  <c r="L53" i="107"/>
  <c r="L54" i="107"/>
  <c r="L55" i="107"/>
  <c r="L56" i="107"/>
  <c r="L57" i="107"/>
  <c r="L58" i="107"/>
  <c r="L59" i="107"/>
  <c r="L60" i="107"/>
  <c r="L61" i="107"/>
  <c r="L62" i="107"/>
  <c r="L63" i="107"/>
  <c r="L64" i="107"/>
  <c r="L65" i="107"/>
  <c r="L66" i="107"/>
  <c r="L67" i="107"/>
  <c r="L68" i="107"/>
  <c r="L69" i="107"/>
  <c r="L70" i="107"/>
  <c r="L71" i="107"/>
  <c r="L72" i="107"/>
  <c r="L73" i="107"/>
  <c r="L74" i="107"/>
  <c r="L75" i="107"/>
  <c r="L76" i="107"/>
  <c r="L77" i="107"/>
  <c r="L78" i="107"/>
  <c r="L79" i="107"/>
  <c r="L80" i="107"/>
  <c r="L81" i="107"/>
  <c r="L82" i="107"/>
  <c r="L83" i="107"/>
  <c r="L84" i="107"/>
  <c r="L85" i="107"/>
  <c r="L86" i="107"/>
  <c r="L87" i="107"/>
  <c r="L88" i="107"/>
  <c r="L89" i="107"/>
  <c r="L90" i="107"/>
  <c r="L91" i="107"/>
  <c r="L92" i="107"/>
  <c r="L93" i="107"/>
  <c r="L94" i="107"/>
  <c r="L95" i="107"/>
  <c r="L96" i="107"/>
  <c r="L97" i="107"/>
  <c r="L98" i="107"/>
  <c r="L99" i="107"/>
  <c r="L100" i="107"/>
  <c r="L101" i="107"/>
  <c r="L102" i="107"/>
  <c r="L103" i="107"/>
  <c r="L4" i="107"/>
  <c r="K5" i="107"/>
  <c r="K6" i="107"/>
  <c r="K7" i="107"/>
  <c r="K8" i="107"/>
  <c r="K9" i="107"/>
  <c r="K10" i="107"/>
  <c r="K11" i="107"/>
  <c r="K12" i="107"/>
  <c r="K13" i="107"/>
  <c r="K14" i="107"/>
  <c r="K15" i="107"/>
  <c r="K16" i="107"/>
  <c r="K17" i="107"/>
  <c r="K18" i="107"/>
  <c r="K19" i="107"/>
  <c r="K20" i="107"/>
  <c r="K21" i="107"/>
  <c r="K22" i="107"/>
  <c r="K23" i="107"/>
  <c r="K24" i="107"/>
  <c r="K25" i="107"/>
  <c r="K26" i="107"/>
  <c r="K27" i="107"/>
  <c r="K28" i="107"/>
  <c r="K29" i="107"/>
  <c r="K30" i="107"/>
  <c r="K31" i="107"/>
  <c r="K32" i="107"/>
  <c r="K33" i="107"/>
  <c r="K34" i="107"/>
  <c r="K35" i="107"/>
  <c r="K36" i="107"/>
  <c r="K37" i="107"/>
  <c r="K38" i="107"/>
  <c r="K39" i="107"/>
  <c r="K40" i="107"/>
  <c r="K41" i="107"/>
  <c r="K42" i="107"/>
  <c r="K43" i="107"/>
  <c r="K44" i="107"/>
  <c r="K45" i="107"/>
  <c r="K46" i="107"/>
  <c r="K47" i="107"/>
  <c r="K48" i="107"/>
  <c r="K49" i="107"/>
  <c r="K50" i="107"/>
  <c r="K51" i="107"/>
  <c r="K52" i="107"/>
  <c r="K53" i="107"/>
  <c r="K54" i="107"/>
  <c r="K55" i="107"/>
  <c r="K56" i="107"/>
  <c r="K57" i="107"/>
  <c r="K58" i="107"/>
  <c r="K59" i="107"/>
  <c r="K60" i="107"/>
  <c r="K61" i="107"/>
  <c r="K62" i="107"/>
  <c r="K63" i="107"/>
  <c r="K64" i="107"/>
  <c r="K65" i="107"/>
  <c r="K66" i="107"/>
  <c r="K67" i="107"/>
  <c r="K68" i="107"/>
  <c r="K69" i="107"/>
  <c r="K70" i="107"/>
  <c r="K71" i="107"/>
  <c r="K72" i="107"/>
  <c r="K73" i="107"/>
  <c r="K74" i="107"/>
  <c r="K75" i="107"/>
  <c r="K76" i="107"/>
  <c r="K77" i="107"/>
  <c r="K78" i="107"/>
  <c r="K79" i="107"/>
  <c r="K80" i="107"/>
  <c r="K81" i="107"/>
  <c r="K82" i="107"/>
  <c r="K83" i="107"/>
  <c r="K84" i="107"/>
  <c r="K85" i="107"/>
  <c r="K86" i="107"/>
  <c r="K87" i="107"/>
  <c r="K88" i="107"/>
  <c r="K89" i="107"/>
  <c r="K90" i="107"/>
  <c r="K91" i="107"/>
  <c r="K92" i="107"/>
  <c r="K93" i="107"/>
  <c r="K94" i="107"/>
  <c r="K95" i="107"/>
  <c r="K96" i="107"/>
  <c r="K97" i="107"/>
  <c r="K98" i="107"/>
  <c r="K99" i="107"/>
  <c r="K100" i="107"/>
  <c r="K101" i="107"/>
  <c r="K102" i="107"/>
  <c r="K103" i="107"/>
  <c r="K4" i="107"/>
  <c r="I5" i="107"/>
  <c r="I6" i="107"/>
  <c r="I7" i="107"/>
  <c r="I8" i="107"/>
  <c r="I9" i="107"/>
  <c r="I10" i="107"/>
  <c r="I11" i="107"/>
  <c r="I12" i="107"/>
  <c r="I13" i="107"/>
  <c r="I14" i="107"/>
  <c r="I15" i="107"/>
  <c r="I16" i="107"/>
  <c r="I17" i="107"/>
  <c r="I18" i="107"/>
  <c r="I19" i="107"/>
  <c r="I20" i="107"/>
  <c r="I21" i="107"/>
  <c r="I22" i="107"/>
  <c r="I23" i="107"/>
  <c r="I24" i="107"/>
  <c r="I25" i="107"/>
  <c r="I26" i="107"/>
  <c r="I27" i="107"/>
  <c r="I28" i="107"/>
  <c r="I29" i="107"/>
  <c r="I30" i="107"/>
  <c r="I31" i="107"/>
  <c r="I32" i="107"/>
  <c r="I33" i="107"/>
  <c r="I34" i="107"/>
  <c r="I35" i="107"/>
  <c r="I36" i="107"/>
  <c r="I37" i="107"/>
  <c r="I38" i="107"/>
  <c r="I39" i="107"/>
  <c r="I40" i="107"/>
  <c r="I41" i="107"/>
  <c r="I42" i="107"/>
  <c r="I43" i="107"/>
  <c r="I44" i="107"/>
  <c r="I45" i="107"/>
  <c r="I46" i="107"/>
  <c r="I47" i="107"/>
  <c r="I48" i="107"/>
  <c r="I49" i="107"/>
  <c r="I50" i="107"/>
  <c r="I51" i="107"/>
  <c r="I52" i="107"/>
  <c r="I53" i="107"/>
  <c r="I54" i="107"/>
  <c r="I55" i="107"/>
  <c r="I56" i="107"/>
  <c r="I57" i="107"/>
  <c r="I58" i="107"/>
  <c r="I59" i="107"/>
  <c r="I60" i="107"/>
  <c r="I61" i="107"/>
  <c r="I62" i="107"/>
  <c r="I63" i="107"/>
  <c r="I64" i="107"/>
  <c r="I65" i="107"/>
  <c r="I66" i="107"/>
  <c r="I67" i="107"/>
  <c r="I68" i="107"/>
  <c r="I69" i="107"/>
  <c r="I70" i="107"/>
  <c r="I71" i="107"/>
  <c r="I72" i="107"/>
  <c r="I73" i="107"/>
  <c r="I74" i="107"/>
  <c r="I75" i="107"/>
  <c r="I76" i="107"/>
  <c r="I77" i="107"/>
  <c r="I78" i="107"/>
  <c r="I79" i="107"/>
  <c r="I80" i="107"/>
  <c r="I81" i="107"/>
  <c r="I82" i="107"/>
  <c r="I83" i="107"/>
  <c r="I84" i="107"/>
  <c r="I85" i="107"/>
  <c r="I86" i="107"/>
  <c r="I87" i="107"/>
  <c r="I88" i="107"/>
  <c r="I89" i="107"/>
  <c r="I90" i="107"/>
  <c r="I91" i="107"/>
  <c r="I92" i="107"/>
  <c r="I93" i="107"/>
  <c r="I94" i="107"/>
  <c r="I95" i="107"/>
  <c r="I96" i="107"/>
  <c r="I97" i="107"/>
  <c r="I98" i="107"/>
  <c r="I99" i="107"/>
  <c r="I100" i="107"/>
  <c r="I101" i="107"/>
  <c r="I102" i="107"/>
  <c r="I103" i="107"/>
  <c r="I4" i="107"/>
  <c r="H5" i="107"/>
  <c r="H6" i="107"/>
  <c r="H7" i="107"/>
  <c r="H8" i="107"/>
  <c r="H9" i="107"/>
  <c r="H10" i="107"/>
  <c r="H11" i="107"/>
  <c r="H12" i="107"/>
  <c r="H13" i="107"/>
  <c r="H14" i="107"/>
  <c r="H15" i="107"/>
  <c r="H16" i="107"/>
  <c r="H17" i="107"/>
  <c r="H18" i="107"/>
  <c r="H19" i="107"/>
  <c r="H20" i="107"/>
  <c r="H21" i="107"/>
  <c r="H22" i="107"/>
  <c r="H23" i="107"/>
  <c r="H24" i="107"/>
  <c r="H25" i="107"/>
  <c r="H26" i="107"/>
  <c r="H27" i="107"/>
  <c r="H28" i="107"/>
  <c r="H29" i="107"/>
  <c r="H30" i="107"/>
  <c r="H31" i="107"/>
  <c r="H32" i="107"/>
  <c r="H33" i="107"/>
  <c r="H34" i="107"/>
  <c r="H35" i="107"/>
  <c r="H36" i="107"/>
  <c r="H37" i="107"/>
  <c r="H38" i="107"/>
  <c r="H39" i="107"/>
  <c r="H40" i="107"/>
  <c r="H41" i="107"/>
  <c r="H42" i="107"/>
  <c r="H43" i="107"/>
  <c r="H44" i="107"/>
  <c r="H45" i="107"/>
  <c r="H46" i="107"/>
  <c r="H47" i="107"/>
  <c r="H48" i="107"/>
  <c r="H49" i="107"/>
  <c r="H50" i="107"/>
  <c r="H51" i="107"/>
  <c r="H52" i="107"/>
  <c r="H53" i="107"/>
  <c r="H54" i="107"/>
  <c r="H55" i="107"/>
  <c r="H56" i="107"/>
  <c r="H57" i="107"/>
  <c r="H58" i="107"/>
  <c r="H59" i="107"/>
  <c r="H60" i="107"/>
  <c r="H61" i="107"/>
  <c r="H62" i="107"/>
  <c r="H63" i="107"/>
  <c r="H64" i="107"/>
  <c r="H65" i="107"/>
  <c r="H66" i="107"/>
  <c r="H67" i="107"/>
  <c r="H68" i="107"/>
  <c r="H69" i="107"/>
  <c r="H70" i="107"/>
  <c r="H71" i="107"/>
  <c r="H72" i="107"/>
  <c r="H73" i="107"/>
  <c r="H74" i="107"/>
  <c r="H75" i="107"/>
  <c r="H76" i="107"/>
  <c r="H77" i="107"/>
  <c r="H78" i="107"/>
  <c r="H79" i="107"/>
  <c r="H80" i="107"/>
  <c r="H81" i="107"/>
  <c r="H82" i="107"/>
  <c r="H83" i="107"/>
  <c r="H84" i="107"/>
  <c r="H85" i="107"/>
  <c r="H86" i="107"/>
  <c r="H87" i="107"/>
  <c r="H88" i="107"/>
  <c r="H89" i="107"/>
  <c r="H90" i="107"/>
  <c r="H91" i="107"/>
  <c r="H92" i="107"/>
  <c r="H93" i="107"/>
  <c r="H94" i="107"/>
  <c r="H95" i="107"/>
  <c r="H96" i="107"/>
  <c r="H97" i="107"/>
  <c r="H98" i="107"/>
  <c r="H99" i="107"/>
  <c r="H100" i="107"/>
  <c r="H101" i="107"/>
  <c r="H102" i="107"/>
  <c r="H103" i="107"/>
  <c r="H4" i="107"/>
  <c r="G7" i="107"/>
  <c r="G8" i="107"/>
  <c r="G9" i="107"/>
  <c r="G10" i="107"/>
  <c r="G11" i="107"/>
  <c r="G12" i="107"/>
  <c r="G13" i="107"/>
  <c r="G14" i="107"/>
  <c r="G15" i="107"/>
  <c r="G16" i="107"/>
  <c r="G17" i="107"/>
  <c r="G18" i="107"/>
  <c r="G19" i="107"/>
  <c r="G20" i="107"/>
  <c r="G21" i="107"/>
  <c r="G22" i="107"/>
  <c r="G23" i="107"/>
  <c r="G24" i="107"/>
  <c r="G25" i="107"/>
  <c r="G26" i="107"/>
  <c r="G27" i="107"/>
  <c r="G28" i="107"/>
  <c r="G29" i="107"/>
  <c r="G30" i="107"/>
  <c r="G31" i="107"/>
  <c r="G32" i="107"/>
  <c r="G33" i="107"/>
  <c r="G34" i="107"/>
  <c r="G35" i="107"/>
  <c r="G36" i="107"/>
  <c r="G37" i="107"/>
  <c r="G38" i="107"/>
  <c r="G39" i="107"/>
  <c r="G40" i="107"/>
  <c r="G41" i="107"/>
  <c r="G42" i="107"/>
  <c r="G43" i="107"/>
  <c r="G44" i="107"/>
  <c r="G45" i="107"/>
  <c r="G46" i="107"/>
  <c r="G47" i="107"/>
  <c r="G48" i="107"/>
  <c r="G49" i="107"/>
  <c r="G50" i="107"/>
  <c r="G51" i="107"/>
  <c r="G52" i="107"/>
  <c r="G53" i="107"/>
  <c r="G54" i="107"/>
  <c r="G55" i="107"/>
  <c r="G56" i="107"/>
  <c r="G57" i="107"/>
  <c r="G58" i="107"/>
  <c r="G59" i="107"/>
  <c r="G60" i="107"/>
  <c r="G61" i="107"/>
  <c r="G62" i="107"/>
  <c r="G63" i="107"/>
  <c r="G64" i="107"/>
  <c r="G65" i="107"/>
  <c r="G66" i="107"/>
  <c r="G67" i="107"/>
  <c r="G68" i="107"/>
  <c r="G69" i="107"/>
  <c r="G70" i="107"/>
  <c r="G71" i="107"/>
  <c r="G72" i="107"/>
  <c r="G73" i="107"/>
  <c r="G74" i="107"/>
  <c r="G75" i="107"/>
  <c r="G76" i="107"/>
  <c r="G77" i="107"/>
  <c r="G78" i="107"/>
  <c r="G79" i="107"/>
  <c r="G80" i="107"/>
  <c r="G81" i="107"/>
  <c r="G82" i="107"/>
  <c r="G83" i="107"/>
  <c r="G84" i="107"/>
  <c r="G85" i="107"/>
  <c r="G86" i="107"/>
  <c r="G87" i="107"/>
  <c r="G88" i="107"/>
  <c r="G89" i="107"/>
  <c r="G90" i="107"/>
  <c r="G91" i="107"/>
  <c r="G92" i="107"/>
  <c r="G93" i="107"/>
  <c r="G94" i="107"/>
  <c r="G95" i="107"/>
  <c r="G96" i="107"/>
  <c r="G97" i="107"/>
  <c r="G98" i="107"/>
  <c r="G99" i="107"/>
  <c r="G100" i="107"/>
  <c r="G101" i="107"/>
  <c r="G102" i="107"/>
  <c r="G103" i="107"/>
  <c r="G5" i="107"/>
  <c r="G6" i="107"/>
  <c r="G4" i="107"/>
  <c r="F5" i="107"/>
  <c r="F6" i="107"/>
  <c r="F7" i="107"/>
  <c r="F8" i="107"/>
  <c r="F9" i="107"/>
  <c r="F10" i="107"/>
  <c r="F11" i="107"/>
  <c r="F12" i="107"/>
  <c r="F13" i="107"/>
  <c r="F14" i="107"/>
  <c r="F15" i="107"/>
  <c r="F16" i="107"/>
  <c r="F17" i="107"/>
  <c r="F18" i="107"/>
  <c r="F19" i="107"/>
  <c r="F20" i="107"/>
  <c r="F21" i="107"/>
  <c r="F22" i="107"/>
  <c r="F23" i="107"/>
  <c r="F24" i="107"/>
  <c r="F25" i="107"/>
  <c r="F26" i="107"/>
  <c r="F27" i="107"/>
  <c r="F28" i="107"/>
  <c r="F29" i="107"/>
  <c r="F30" i="107"/>
  <c r="F31" i="107"/>
  <c r="F32" i="107"/>
  <c r="F33" i="107"/>
  <c r="F34" i="107"/>
  <c r="F35" i="107"/>
  <c r="F36" i="107"/>
  <c r="F37" i="107"/>
  <c r="F38" i="107"/>
  <c r="F39" i="107"/>
  <c r="F40" i="107"/>
  <c r="F41" i="107"/>
  <c r="F42" i="107"/>
  <c r="F43" i="107"/>
  <c r="F44" i="107"/>
  <c r="F45" i="107"/>
  <c r="F46" i="107"/>
  <c r="F47" i="107"/>
  <c r="F48" i="107"/>
  <c r="F49" i="107"/>
  <c r="F50" i="107"/>
  <c r="F51" i="107"/>
  <c r="F52" i="107"/>
  <c r="F53" i="107"/>
  <c r="F54" i="107"/>
  <c r="F55" i="107"/>
  <c r="F56" i="107"/>
  <c r="F57" i="107"/>
  <c r="F58" i="107"/>
  <c r="F59" i="107"/>
  <c r="F60" i="107"/>
  <c r="F61" i="107"/>
  <c r="F62" i="107"/>
  <c r="F63" i="107"/>
  <c r="F64" i="107"/>
  <c r="F65" i="107"/>
  <c r="F66" i="107"/>
  <c r="F67" i="107"/>
  <c r="F68" i="107"/>
  <c r="F69" i="107"/>
  <c r="F70" i="107"/>
  <c r="F71" i="107"/>
  <c r="F72" i="107"/>
  <c r="F73" i="107"/>
  <c r="F74" i="107"/>
  <c r="F75" i="107"/>
  <c r="F76" i="107"/>
  <c r="F77" i="107"/>
  <c r="F78" i="107"/>
  <c r="F79" i="107"/>
  <c r="F80" i="107"/>
  <c r="F81" i="107"/>
  <c r="F82" i="107"/>
  <c r="F83" i="107"/>
  <c r="F84" i="107"/>
  <c r="F85" i="107"/>
  <c r="F86" i="107"/>
  <c r="F87" i="107"/>
  <c r="F88" i="107"/>
  <c r="F89" i="107"/>
  <c r="F90" i="107"/>
  <c r="F91" i="107"/>
  <c r="F92" i="107"/>
  <c r="F93" i="107"/>
  <c r="F94" i="107"/>
  <c r="F95" i="107"/>
  <c r="F96" i="107"/>
  <c r="F97" i="107"/>
  <c r="F98" i="107"/>
  <c r="F99" i="107"/>
  <c r="F100" i="107"/>
  <c r="F101" i="107"/>
  <c r="F102" i="107"/>
  <c r="F103" i="107"/>
  <c r="F4" i="107"/>
  <c r="E5" i="107"/>
  <c r="E6" i="107"/>
  <c r="E7" i="107"/>
  <c r="E8" i="107"/>
  <c r="E9" i="107"/>
  <c r="E10" i="107"/>
  <c r="E11" i="107"/>
  <c r="E12" i="107"/>
  <c r="E13" i="107"/>
  <c r="E14" i="107"/>
  <c r="E15" i="107"/>
  <c r="E16" i="107"/>
  <c r="E17" i="107"/>
  <c r="E18" i="107"/>
  <c r="E19" i="107"/>
  <c r="E20" i="107"/>
  <c r="E21" i="107"/>
  <c r="E22" i="107"/>
  <c r="E23" i="107"/>
  <c r="E24" i="107"/>
  <c r="E25" i="107"/>
  <c r="E26" i="107"/>
  <c r="E27" i="107"/>
  <c r="E28" i="107"/>
  <c r="E29" i="107"/>
  <c r="E30" i="107"/>
  <c r="E31" i="107"/>
  <c r="E32" i="107"/>
  <c r="E33" i="107"/>
  <c r="E34" i="107"/>
  <c r="E35" i="107"/>
  <c r="E36" i="107"/>
  <c r="E37" i="107"/>
  <c r="E38" i="107"/>
  <c r="E39" i="107"/>
  <c r="E40" i="107"/>
  <c r="E41" i="107"/>
  <c r="E42" i="107"/>
  <c r="E43" i="107"/>
  <c r="E44" i="107"/>
  <c r="E45" i="107"/>
  <c r="E46" i="107"/>
  <c r="E47" i="107"/>
  <c r="E48" i="107"/>
  <c r="E49" i="107"/>
  <c r="E50" i="107"/>
  <c r="E51" i="107"/>
  <c r="E52" i="107"/>
  <c r="E53" i="107"/>
  <c r="E54" i="107"/>
  <c r="E55" i="107"/>
  <c r="E56" i="107"/>
  <c r="E57" i="107"/>
  <c r="E58" i="107"/>
  <c r="E59" i="107"/>
  <c r="E60" i="107"/>
  <c r="E61" i="107"/>
  <c r="E62" i="107"/>
  <c r="E63" i="107"/>
  <c r="E64" i="107"/>
  <c r="E65" i="107"/>
  <c r="E66" i="107"/>
  <c r="E67" i="107"/>
  <c r="E68" i="107"/>
  <c r="E69" i="107"/>
  <c r="E70" i="107"/>
  <c r="E71" i="107"/>
  <c r="E72" i="107"/>
  <c r="E73" i="107"/>
  <c r="E74" i="107"/>
  <c r="E75" i="107"/>
  <c r="E76" i="107"/>
  <c r="E77" i="107"/>
  <c r="E78" i="107"/>
  <c r="E79" i="107"/>
  <c r="E80" i="107"/>
  <c r="E81" i="107"/>
  <c r="E82" i="107"/>
  <c r="E83" i="107"/>
  <c r="E84" i="107"/>
  <c r="E85" i="107"/>
  <c r="E86" i="107"/>
  <c r="E87" i="107"/>
  <c r="E88" i="107"/>
  <c r="E89" i="107"/>
  <c r="E90" i="107"/>
  <c r="E91" i="107"/>
  <c r="E92" i="107"/>
  <c r="E93" i="107"/>
  <c r="E94" i="107"/>
  <c r="E95" i="107"/>
  <c r="E96" i="107"/>
  <c r="E97" i="107"/>
  <c r="E98" i="107"/>
  <c r="E99" i="107"/>
  <c r="E100" i="107"/>
  <c r="E101" i="107"/>
  <c r="E102" i="107"/>
  <c r="E103" i="107"/>
  <c r="E4" i="107"/>
  <c r="D5" i="107"/>
  <c r="D6" i="107"/>
  <c r="D7" i="107"/>
  <c r="D8" i="107"/>
  <c r="D9" i="107"/>
  <c r="D10" i="107"/>
  <c r="D11" i="107"/>
  <c r="D12" i="107"/>
  <c r="D13" i="107"/>
  <c r="D14" i="107"/>
  <c r="D15" i="107"/>
  <c r="D16" i="107"/>
  <c r="D17" i="107"/>
  <c r="D18" i="107"/>
  <c r="D19" i="107"/>
  <c r="D20" i="107"/>
  <c r="D21" i="107"/>
  <c r="D22" i="107"/>
  <c r="D23" i="107"/>
  <c r="D24" i="107"/>
  <c r="D25" i="107"/>
  <c r="D26" i="107"/>
  <c r="D27" i="107"/>
  <c r="D28" i="107"/>
  <c r="D29" i="107"/>
  <c r="D30" i="107"/>
  <c r="D31" i="107"/>
  <c r="D32" i="107"/>
  <c r="D33" i="107"/>
  <c r="D34" i="107"/>
  <c r="D35" i="107"/>
  <c r="D36" i="107"/>
  <c r="D37" i="107"/>
  <c r="D38" i="107"/>
  <c r="D39" i="107"/>
  <c r="D40" i="107"/>
  <c r="D41" i="107"/>
  <c r="D42" i="107"/>
  <c r="D43" i="107"/>
  <c r="D44" i="107"/>
  <c r="D45" i="107"/>
  <c r="D46" i="107"/>
  <c r="D47" i="107"/>
  <c r="D48" i="107"/>
  <c r="D49" i="107"/>
  <c r="D50" i="107"/>
  <c r="D51" i="107"/>
  <c r="D52" i="107"/>
  <c r="D53" i="107"/>
  <c r="D54" i="107"/>
  <c r="D55" i="107"/>
  <c r="D56" i="107"/>
  <c r="D57" i="107"/>
  <c r="D58" i="107"/>
  <c r="D59" i="107"/>
  <c r="D60" i="107"/>
  <c r="D61" i="107"/>
  <c r="D62" i="107"/>
  <c r="D63" i="107"/>
  <c r="D64" i="107"/>
  <c r="D65" i="107"/>
  <c r="D66" i="107"/>
  <c r="D67" i="107"/>
  <c r="D68" i="107"/>
  <c r="D69" i="107"/>
  <c r="D70" i="107"/>
  <c r="D71" i="107"/>
  <c r="D72" i="107"/>
  <c r="D73" i="107"/>
  <c r="D74" i="107"/>
  <c r="D75" i="107"/>
  <c r="D76" i="107"/>
  <c r="D77" i="107"/>
  <c r="D78" i="107"/>
  <c r="D79" i="107"/>
  <c r="D80" i="107"/>
  <c r="D81" i="107"/>
  <c r="D82" i="107"/>
  <c r="D83" i="107"/>
  <c r="D84" i="107"/>
  <c r="D85" i="107"/>
  <c r="D86" i="107"/>
  <c r="D87" i="107"/>
  <c r="D88" i="107"/>
  <c r="D89" i="107"/>
  <c r="D90" i="107"/>
  <c r="D91" i="107"/>
  <c r="D92" i="107"/>
  <c r="D93" i="107"/>
  <c r="D94" i="107"/>
  <c r="D95" i="107"/>
  <c r="D96" i="107"/>
  <c r="D97" i="107"/>
  <c r="D98" i="107"/>
  <c r="D99" i="107"/>
  <c r="D100" i="107"/>
  <c r="D101" i="107"/>
  <c r="D102" i="107"/>
  <c r="D103" i="107"/>
  <c r="D4" i="107"/>
  <c r="C5" i="107"/>
  <c r="C6" i="107"/>
  <c r="C7" i="107"/>
  <c r="C8" i="107"/>
  <c r="C9" i="107"/>
  <c r="C10" i="107"/>
  <c r="C11" i="107"/>
  <c r="C12" i="107"/>
  <c r="C13" i="107"/>
  <c r="C14" i="107"/>
  <c r="C15" i="107"/>
  <c r="C16" i="107"/>
  <c r="C17" i="107"/>
  <c r="C18" i="107"/>
  <c r="C19" i="107"/>
  <c r="C20" i="107"/>
  <c r="C21" i="107"/>
  <c r="C22" i="107"/>
  <c r="C23" i="107"/>
  <c r="C24" i="107"/>
  <c r="C25" i="107"/>
  <c r="C26" i="107"/>
  <c r="C27" i="107"/>
  <c r="C28" i="107"/>
  <c r="C29" i="107"/>
  <c r="C30" i="107"/>
  <c r="C31" i="107"/>
  <c r="C32" i="107"/>
  <c r="C33" i="107"/>
  <c r="C34" i="107"/>
  <c r="C35" i="107"/>
  <c r="C36" i="107"/>
  <c r="C37" i="107"/>
  <c r="C38" i="107"/>
  <c r="C39" i="107"/>
  <c r="C40" i="107"/>
  <c r="C41" i="107"/>
  <c r="C42" i="107"/>
  <c r="C43" i="107"/>
  <c r="C44" i="107"/>
  <c r="C45" i="107"/>
  <c r="C46" i="107"/>
  <c r="C47" i="107"/>
  <c r="C48" i="107"/>
  <c r="C49" i="107"/>
  <c r="C50" i="107"/>
  <c r="C51" i="107"/>
  <c r="C52" i="107"/>
  <c r="C53" i="107"/>
  <c r="C54" i="107"/>
  <c r="C55" i="107"/>
  <c r="C56" i="107"/>
  <c r="C57" i="107"/>
  <c r="C58" i="107"/>
  <c r="C59" i="107"/>
  <c r="C60" i="107"/>
  <c r="C61" i="107"/>
  <c r="C62" i="107"/>
  <c r="C63" i="107"/>
  <c r="C64" i="107"/>
  <c r="C65" i="107"/>
  <c r="C66" i="107"/>
  <c r="C67" i="107"/>
  <c r="C68" i="107"/>
  <c r="C69" i="107"/>
  <c r="C70" i="107"/>
  <c r="C71" i="107"/>
  <c r="C72" i="107"/>
  <c r="C73" i="107"/>
  <c r="C74" i="107"/>
  <c r="C75" i="107"/>
  <c r="C76" i="107"/>
  <c r="C77" i="107"/>
  <c r="C78" i="107"/>
  <c r="C79" i="107"/>
  <c r="C80" i="107"/>
  <c r="C81" i="107"/>
  <c r="C82" i="107"/>
  <c r="C83" i="107"/>
  <c r="C84" i="107"/>
  <c r="C85" i="107"/>
  <c r="C86" i="107"/>
  <c r="C87" i="107"/>
  <c r="C88" i="107"/>
  <c r="C89" i="107"/>
  <c r="C90" i="107"/>
  <c r="C91" i="107"/>
  <c r="C92" i="107"/>
  <c r="C93" i="107"/>
  <c r="C94" i="107"/>
  <c r="C95" i="107"/>
  <c r="C96" i="107"/>
  <c r="C97" i="107"/>
  <c r="C98" i="107"/>
  <c r="C99" i="107"/>
  <c r="C100" i="107"/>
  <c r="C101" i="107"/>
  <c r="C102" i="107"/>
  <c r="C103" i="107"/>
  <c r="C4" i="107"/>
  <c r="B5" i="107"/>
  <c r="B6" i="107"/>
  <c r="B7" i="107"/>
  <c r="B8" i="107"/>
  <c r="B9" i="107"/>
  <c r="B10" i="107"/>
  <c r="B11" i="107"/>
  <c r="B12" i="107"/>
  <c r="B13" i="107"/>
  <c r="B14" i="107"/>
  <c r="B15" i="107"/>
  <c r="B16" i="107"/>
  <c r="B17" i="107"/>
  <c r="B18" i="107"/>
  <c r="B19" i="107"/>
  <c r="B20" i="107"/>
  <c r="B21" i="107"/>
  <c r="B22" i="107"/>
  <c r="B23" i="107"/>
  <c r="B24" i="107"/>
  <c r="B25" i="107"/>
  <c r="B26" i="107"/>
  <c r="B27" i="107"/>
  <c r="B28" i="107"/>
  <c r="B29" i="107"/>
  <c r="B30" i="107"/>
  <c r="B31" i="107"/>
  <c r="B32" i="107"/>
  <c r="B33" i="107"/>
  <c r="B34" i="107"/>
  <c r="B35" i="107"/>
  <c r="B36" i="107"/>
  <c r="B37" i="107"/>
  <c r="B38" i="107"/>
  <c r="B39" i="107"/>
  <c r="B40" i="107"/>
  <c r="B41" i="107"/>
  <c r="B42" i="107"/>
  <c r="B43" i="107"/>
  <c r="B44" i="107"/>
  <c r="B45" i="107"/>
  <c r="B46" i="107"/>
  <c r="B47" i="107"/>
  <c r="B48" i="107"/>
  <c r="B49" i="107"/>
  <c r="B50" i="107"/>
  <c r="B51" i="107"/>
  <c r="B52" i="107"/>
  <c r="B53" i="107"/>
  <c r="B54" i="107"/>
  <c r="B55" i="107"/>
  <c r="B56" i="107"/>
  <c r="B57" i="107"/>
  <c r="B58" i="107"/>
  <c r="B59" i="107"/>
  <c r="B60" i="107"/>
  <c r="B61" i="107"/>
  <c r="B62" i="107"/>
  <c r="B63" i="107"/>
  <c r="B64" i="107"/>
  <c r="B65" i="107"/>
  <c r="B66" i="107"/>
  <c r="B67" i="107"/>
  <c r="B68" i="107"/>
  <c r="B69" i="107"/>
  <c r="B70" i="107"/>
  <c r="B71" i="107"/>
  <c r="B72" i="107"/>
  <c r="B73" i="107"/>
  <c r="B74" i="107"/>
  <c r="B75" i="107"/>
  <c r="B76" i="107"/>
  <c r="B77" i="107"/>
  <c r="B78" i="107"/>
  <c r="B79" i="107"/>
  <c r="B80" i="107"/>
  <c r="B81" i="107"/>
  <c r="B82" i="107"/>
  <c r="B83" i="107"/>
  <c r="B84" i="107"/>
  <c r="B85" i="107"/>
  <c r="B86" i="107"/>
  <c r="B87" i="107"/>
  <c r="B88" i="107"/>
  <c r="B89" i="107"/>
  <c r="B90" i="107"/>
  <c r="B91" i="107"/>
  <c r="B92" i="107"/>
  <c r="B93" i="107"/>
  <c r="B94" i="107"/>
  <c r="B95" i="107"/>
  <c r="B96" i="107"/>
  <c r="B97" i="107"/>
  <c r="B98" i="107"/>
  <c r="B99" i="107"/>
  <c r="B100" i="107"/>
  <c r="B101" i="107"/>
  <c r="B102" i="107"/>
  <c r="B103" i="107"/>
  <c r="B4" i="107"/>
  <c r="A22" i="107"/>
  <c r="A23" i="107"/>
  <c r="A24" i="107"/>
  <c r="A25" i="107"/>
  <c r="A26" i="107"/>
  <c r="A27" i="107"/>
  <c r="A28" i="107"/>
  <c r="A29" i="107"/>
  <c r="A30" i="107"/>
  <c r="A31" i="107"/>
  <c r="A32" i="107"/>
  <c r="A33" i="107"/>
  <c r="A34" i="107"/>
  <c r="A35" i="107"/>
  <c r="A36" i="107"/>
  <c r="A37" i="107"/>
  <c r="A38" i="107"/>
  <c r="A39" i="107"/>
  <c r="A40" i="107"/>
  <c r="A41" i="107"/>
  <c r="A42" i="107"/>
  <c r="A43" i="107"/>
  <c r="A44" i="107"/>
  <c r="A45" i="107"/>
  <c r="A46" i="107"/>
  <c r="A47" i="107"/>
  <c r="A48" i="107"/>
  <c r="A49" i="107"/>
  <c r="A50" i="107"/>
  <c r="A51" i="107"/>
  <c r="A52" i="107"/>
  <c r="A53" i="107"/>
  <c r="A54" i="107"/>
  <c r="A55" i="107"/>
  <c r="A56" i="107"/>
  <c r="A57" i="107"/>
  <c r="A58" i="107"/>
  <c r="A59" i="107"/>
  <c r="A60" i="107"/>
  <c r="A61" i="107"/>
  <c r="A62" i="107"/>
  <c r="A63" i="107"/>
  <c r="A64" i="107"/>
  <c r="A65" i="107"/>
  <c r="A66" i="107"/>
  <c r="A67" i="107"/>
  <c r="A68" i="107"/>
  <c r="A69" i="107"/>
  <c r="A70" i="107"/>
  <c r="A71" i="107"/>
  <c r="A72" i="107"/>
  <c r="A73" i="107"/>
  <c r="A74" i="107"/>
  <c r="A75" i="107"/>
  <c r="A76" i="107"/>
  <c r="A77" i="107"/>
  <c r="A78" i="107"/>
  <c r="A79" i="107"/>
  <c r="A80" i="107"/>
  <c r="A81" i="107"/>
  <c r="A82" i="107"/>
  <c r="A83" i="107"/>
  <c r="A84" i="107"/>
  <c r="A85" i="107"/>
  <c r="A86" i="107"/>
  <c r="A87" i="107"/>
  <c r="A88" i="107"/>
  <c r="A89" i="107"/>
  <c r="A90" i="107"/>
  <c r="A91" i="107"/>
  <c r="A92" i="107"/>
  <c r="A93" i="107"/>
  <c r="A94" i="107"/>
  <c r="A95" i="107"/>
  <c r="A96" i="107"/>
  <c r="A97" i="107"/>
  <c r="A98" i="107"/>
  <c r="A99" i="107"/>
  <c r="A100" i="107"/>
  <c r="A101" i="107"/>
  <c r="A102" i="107"/>
  <c r="A103" i="107"/>
  <c r="A5" i="107"/>
  <c r="A6" i="107"/>
  <c r="A7" i="107"/>
  <c r="A8" i="107"/>
  <c r="A9" i="107"/>
  <c r="A10" i="107"/>
  <c r="A11" i="107"/>
  <c r="A12" i="107"/>
  <c r="A13" i="107"/>
  <c r="A14" i="107"/>
  <c r="A15" i="107"/>
  <c r="A16" i="107"/>
  <c r="A17" i="107"/>
  <c r="A18" i="107"/>
  <c r="A19" i="107"/>
  <c r="A20" i="107"/>
  <c r="A21" i="107"/>
  <c r="A4" i="107"/>
  <c r="AE174" i="106" l="1"/>
  <c r="AE185" i="106"/>
  <c r="AE158" i="106"/>
  <c r="P148" i="106"/>
  <c r="AY174" i="106"/>
  <c r="AO122" i="106"/>
  <c r="AP122" i="106" s="1"/>
  <c r="AY143" i="106"/>
  <c r="BB126" i="106"/>
  <c r="AY148" i="106"/>
  <c r="AY122" i="106"/>
  <c r="BB198" i="106"/>
  <c r="AY204" i="106"/>
  <c r="AE153" i="106"/>
  <c r="AE132" i="106"/>
  <c r="AE164" i="106"/>
  <c r="N143" i="106"/>
  <c r="N143" i="103" s="1"/>
  <c r="P143" i="106"/>
  <c r="AC143" i="106" s="1"/>
  <c r="P146" i="106"/>
  <c r="AC146" i="106" s="1"/>
  <c r="AD143" i="106"/>
  <c r="N161" i="106"/>
  <c r="N161" i="103" s="1"/>
  <c r="AD161" i="103" s="1"/>
  <c r="AE177" i="106"/>
  <c r="AY196" i="106"/>
  <c r="AO143" i="106"/>
  <c r="AM143" i="106" s="1"/>
  <c r="AY149" i="106"/>
  <c r="AO161" i="106"/>
  <c r="AS161" i="106" s="1"/>
  <c r="AE172" i="106"/>
  <c r="N121" i="106"/>
  <c r="N121" i="103" s="1"/>
  <c r="AY133" i="106"/>
  <c r="AE194" i="106"/>
  <c r="AE152" i="106"/>
  <c r="AE189" i="106"/>
  <c r="AQ189" i="106" s="1"/>
  <c r="BO140" i="103"/>
  <c r="BP140" i="103"/>
  <c r="AT130" i="103"/>
  <c r="AL130" i="103"/>
  <c r="BP200" i="103"/>
  <c r="BO200" i="103"/>
  <c r="BB136" i="103"/>
  <c r="AE139" i="103"/>
  <c r="BB150" i="103"/>
  <c r="AY153" i="103"/>
  <c r="AE167" i="103"/>
  <c r="AQ167" i="103" s="1"/>
  <c r="AY167" i="103"/>
  <c r="AX199" i="103"/>
  <c r="P136" i="103"/>
  <c r="AY145" i="103"/>
  <c r="BB159" i="103"/>
  <c r="AC164" i="103"/>
  <c r="AZ167" i="103"/>
  <c r="BB171" i="103"/>
  <c r="P172" i="103"/>
  <c r="AE175" i="103"/>
  <c r="AQ175" i="103" s="1"/>
  <c r="AT191" i="103"/>
  <c r="BL191" i="103"/>
  <c r="P195" i="103"/>
  <c r="AY199" i="103"/>
  <c r="AY207" i="103"/>
  <c r="AE125" i="103"/>
  <c r="AE151" i="103"/>
  <c r="AZ199" i="103"/>
  <c r="AZ207" i="103"/>
  <c r="BB167" i="103"/>
  <c r="BL194" i="103"/>
  <c r="AP132" i="103"/>
  <c r="AO135" i="103"/>
  <c r="AO139" i="103"/>
  <c r="AL139" i="103" s="1"/>
  <c r="P145" i="103"/>
  <c r="AO150" i="103"/>
  <c r="P157" i="103"/>
  <c r="BB157" i="103"/>
  <c r="AP164" i="103"/>
  <c r="P171" i="103"/>
  <c r="AE174" i="103"/>
  <c r="AP175" i="103"/>
  <c r="AX191" i="103"/>
  <c r="BB199" i="103"/>
  <c r="AE207" i="103"/>
  <c r="AQ207" i="103" s="1"/>
  <c r="BB207" i="103"/>
  <c r="BL210" i="103"/>
  <c r="AP211" i="103"/>
  <c r="AY130" i="103"/>
  <c r="BL131" i="103"/>
  <c r="AO132" i="103"/>
  <c r="BL136" i="103"/>
  <c r="BL150" i="103"/>
  <c r="AO151" i="103"/>
  <c r="AZ151" i="103" s="1"/>
  <c r="AP160" i="103"/>
  <c r="AL167" i="103"/>
  <c r="BB130" i="103"/>
  <c r="AP135" i="103"/>
  <c r="AO136" i="103"/>
  <c r="AP139" i="103"/>
  <c r="AE145" i="103"/>
  <c r="BB148" i="103"/>
  <c r="AP150" i="103"/>
  <c r="AE157" i="103"/>
  <c r="AQ157" i="103" s="1"/>
  <c r="AL159" i="103"/>
  <c r="AP167" i="103"/>
  <c r="AR175" i="103"/>
  <c r="BG175" i="103"/>
  <c r="BH175" i="103" s="1"/>
  <c r="AX180" i="103"/>
  <c r="AY191" i="103"/>
  <c r="AE196" i="103"/>
  <c r="P199" i="103"/>
  <c r="BB205" i="103"/>
  <c r="AL207" i="103"/>
  <c r="BP155" i="103"/>
  <c r="AE172" i="103"/>
  <c r="BB153" i="103"/>
  <c r="P159" i="103"/>
  <c r="AC159" i="103" s="1"/>
  <c r="AP121" i="103"/>
  <c r="AE130" i="103"/>
  <c r="AQ130" i="103" s="1"/>
  <c r="BL144" i="103"/>
  <c r="BL145" i="103"/>
  <c r="AO153" i="103"/>
  <c r="AQ153" i="103" s="1"/>
  <c r="BL153" i="103"/>
  <c r="BG167" i="103"/>
  <c r="P191" i="103"/>
  <c r="AZ191" i="103"/>
  <c r="AE199" i="103"/>
  <c r="AQ199" i="103" s="1"/>
  <c r="AY204" i="103"/>
  <c r="P194" i="103"/>
  <c r="AP115" i="103"/>
  <c r="AO124" i="103"/>
  <c r="BC124" i="103" s="1"/>
  <c r="AP131" i="103"/>
  <c r="AO142" i="103"/>
  <c r="AP153" i="103"/>
  <c r="AO158" i="103"/>
  <c r="BC158" i="103" s="1"/>
  <c r="AT167" i="103"/>
  <c r="BL167" i="103"/>
  <c r="AC170" i="103"/>
  <c r="AP187" i="103"/>
  <c r="AE191" i="103"/>
  <c r="AQ191" i="103" s="1"/>
  <c r="AL199" i="103"/>
  <c r="AP207" i="103"/>
  <c r="AE210" i="103"/>
  <c r="BB132" i="103"/>
  <c r="AY136" i="103"/>
  <c r="AY122" i="103"/>
  <c r="AO145" i="103"/>
  <c r="AO157" i="103"/>
  <c r="AP158" i="103"/>
  <c r="BB169" i="103"/>
  <c r="AY172" i="103"/>
  <c r="AE178" i="103"/>
  <c r="AC186" i="103"/>
  <c r="AL191" i="103"/>
  <c r="BB191" i="103"/>
  <c r="BB204" i="103"/>
  <c r="AR207" i="103"/>
  <c r="BO192" i="103"/>
  <c r="AC153" i="103"/>
  <c r="AE131" i="103"/>
  <c r="P207" i="103"/>
  <c r="AE129" i="103"/>
  <c r="AL148" i="103"/>
  <c r="AE165" i="103"/>
  <c r="BB203" i="103"/>
  <c r="P156" i="106"/>
  <c r="AC156" i="106" s="1"/>
  <c r="BB156" i="106"/>
  <c r="AY156" i="106"/>
  <c r="BB212" i="106"/>
  <c r="AY212" i="106"/>
  <c r="AE136" i="106"/>
  <c r="N198" i="106"/>
  <c r="N198" i="103" s="1"/>
  <c r="AD198" i="103" s="1"/>
  <c r="AO198" i="106"/>
  <c r="AZ198" i="106" s="1"/>
  <c r="BB149" i="106"/>
  <c r="AE156" i="106"/>
  <c r="AE168" i="106"/>
  <c r="N160" i="106"/>
  <c r="P160" i="106"/>
  <c r="AC160" i="106" s="1"/>
  <c r="AE196" i="106"/>
  <c r="AZ113" i="106"/>
  <c r="AM113" i="106"/>
  <c r="P128" i="106"/>
  <c r="AC128" i="106" s="1"/>
  <c r="AO128" i="106"/>
  <c r="AL128" i="106" s="1"/>
  <c r="BB160" i="106"/>
  <c r="AE161" i="106"/>
  <c r="AQ161" i="106" s="1"/>
  <c r="AY209" i="106"/>
  <c r="BB209" i="106"/>
  <c r="AE190" i="106"/>
  <c r="AE209" i="106"/>
  <c r="AE146" i="106"/>
  <c r="AP161" i="106"/>
  <c r="N210" i="106"/>
  <c r="N210" i="103" s="1"/>
  <c r="AO210" i="106"/>
  <c r="AL210" i="106" s="1"/>
  <c r="N146" i="106"/>
  <c r="N146" i="103" s="1"/>
  <c r="N159" i="106"/>
  <c r="N159" i="103" s="1"/>
  <c r="AY159" i="106"/>
  <c r="AY198" i="106"/>
  <c r="AE198" i="106"/>
  <c r="AE210" i="106"/>
  <c r="P170" i="106"/>
  <c r="AD148" i="103"/>
  <c r="AE148" i="106"/>
  <c r="AO207" i="106"/>
  <c r="AS207" i="106" s="1"/>
  <c r="AE121" i="106"/>
  <c r="P196" i="106"/>
  <c r="AC196" i="106" s="1"/>
  <c r="BP123" i="103"/>
  <c r="BO123" i="103"/>
  <c r="BP168" i="103"/>
  <c r="BO168" i="103"/>
  <c r="BO198" i="103"/>
  <c r="BP198" i="103"/>
  <c r="BP124" i="103"/>
  <c r="BO124" i="103"/>
  <c r="AX131" i="103"/>
  <c r="BO185" i="103"/>
  <c r="BP185" i="103"/>
  <c r="AD121" i="103"/>
  <c r="BP178" i="103"/>
  <c r="BO178" i="103"/>
  <c r="BO208" i="103"/>
  <c r="BP208" i="103"/>
  <c r="BP176" i="103"/>
  <c r="BO176" i="103"/>
  <c r="BO180" i="103"/>
  <c r="BP180" i="103"/>
  <c r="BP116" i="103"/>
  <c r="BO116" i="103"/>
  <c r="BO115" i="103"/>
  <c r="BP115" i="103"/>
  <c r="BO169" i="103"/>
  <c r="BP169" i="103"/>
  <c r="BP131" i="103"/>
  <c r="BO131" i="103"/>
  <c r="BP132" i="103"/>
  <c r="BO132" i="103"/>
  <c r="BP184" i="103"/>
  <c r="BO184" i="103"/>
  <c r="BP130" i="103"/>
  <c r="BO130" i="103"/>
  <c r="AC200" i="103"/>
  <c r="BO139" i="103"/>
  <c r="BP139" i="103"/>
  <c r="BO143" i="103"/>
  <c r="BG183" i="103"/>
  <c r="BH183" i="103" s="1"/>
  <c r="AC199" i="103"/>
  <c r="AY120" i="103"/>
  <c r="BL125" i="103"/>
  <c r="P126" i="103"/>
  <c r="BL126" i="103"/>
  <c r="AP142" i="103"/>
  <c r="AP148" i="103"/>
  <c r="BL148" i="103"/>
  <c r="BO149" i="103"/>
  <c r="BP151" i="103"/>
  <c r="BB155" i="103"/>
  <c r="AZ159" i="103"/>
  <c r="AR167" i="103"/>
  <c r="BL170" i="103"/>
  <c r="BB172" i="103"/>
  <c r="BB182" i="103"/>
  <c r="AT183" i="103"/>
  <c r="BL183" i="103"/>
  <c r="BL186" i="103"/>
  <c r="BB200" i="103"/>
  <c r="P203" i="103"/>
  <c r="BB133" i="103"/>
  <c r="AY134" i="103"/>
  <c r="BL142" i="103"/>
  <c r="P155" i="103"/>
  <c r="AC155" i="103" s="1"/>
  <c r="AY178" i="103"/>
  <c r="AX198" i="103"/>
  <c r="BL202" i="103"/>
  <c r="P131" i="103"/>
  <c r="AC131" i="103" s="1"/>
  <c r="AT145" i="103"/>
  <c r="BL176" i="103"/>
  <c r="BL117" i="103"/>
  <c r="P118" i="103"/>
  <c r="AC118" i="103" s="1"/>
  <c r="BB120" i="103"/>
  <c r="AT136" i="103"/>
  <c r="AO154" i="103"/>
  <c r="AL154" i="103" s="1"/>
  <c r="AY156" i="103"/>
  <c r="AT157" i="103"/>
  <c r="AP159" i="103"/>
  <c r="BB160" i="103"/>
  <c r="AO172" i="103"/>
  <c r="BL172" i="103"/>
  <c r="P178" i="103"/>
  <c r="P183" i="103"/>
  <c r="AC183" i="103" s="1"/>
  <c r="AY196" i="103"/>
  <c r="BB197" i="103"/>
  <c r="AZ198" i="103"/>
  <c r="AP199" i="103"/>
  <c r="AP203" i="103"/>
  <c r="P208" i="103"/>
  <c r="AC208" i="103" s="1"/>
  <c r="AY209" i="103"/>
  <c r="AY212" i="103"/>
  <c r="BB176" i="103"/>
  <c r="AT128" i="103"/>
  <c r="BB168" i="103"/>
  <c r="AY198" i="103"/>
  <c r="P202" i="103"/>
  <c r="AC202" i="103" s="1"/>
  <c r="BB208" i="103"/>
  <c r="BB115" i="103"/>
  <c r="AO117" i="103"/>
  <c r="BC117" i="103" s="1"/>
  <c r="BE117" i="103" s="1"/>
  <c r="BG117" i="103" s="1"/>
  <c r="BB122" i="103"/>
  <c r="P135" i="103"/>
  <c r="BP150" i="103"/>
  <c r="AX152" i="103"/>
  <c r="AP154" i="103"/>
  <c r="AO155" i="103"/>
  <c r="AT155" i="103" s="1"/>
  <c r="AR159" i="103"/>
  <c r="BL161" i="103"/>
  <c r="P167" i="103"/>
  <c r="AC167" i="103" s="1"/>
  <c r="BL182" i="103"/>
  <c r="AR199" i="103"/>
  <c r="BL199" i="103"/>
  <c r="BL207" i="103"/>
  <c r="BL151" i="103"/>
  <c r="BL118" i="103"/>
  <c r="P115" i="103"/>
  <c r="AC115" i="103" s="1"/>
  <c r="AP117" i="103"/>
  <c r="AO120" i="103"/>
  <c r="AX120" i="103" s="1"/>
  <c r="AE121" i="103"/>
  <c r="P123" i="103"/>
  <c r="BB123" i="103"/>
  <c r="AX128" i="103"/>
  <c r="BB131" i="103"/>
  <c r="BL133" i="103"/>
  <c r="P134" i="103"/>
  <c r="BL134" i="103"/>
  <c r="P139" i="103"/>
  <c r="AC139" i="103" s="1"/>
  <c r="BB139" i="103"/>
  <c r="AY142" i="103"/>
  <c r="AX145" i="103"/>
  <c r="AX148" i="103"/>
  <c r="AY151" i="103"/>
  <c r="BG159" i="103"/>
  <c r="BH159" i="103" s="1"/>
  <c r="BL178" i="103"/>
  <c r="AO182" i="103"/>
  <c r="AY183" i="103"/>
  <c r="BB198" i="103"/>
  <c r="AT207" i="103"/>
  <c r="BB209" i="103"/>
  <c r="AY210" i="103"/>
  <c r="P151" i="103"/>
  <c r="AC151" i="103" s="1"/>
  <c r="BG161" i="103"/>
  <c r="BH161" i="103" s="1"/>
  <c r="AE115" i="103"/>
  <c r="AX116" i="103"/>
  <c r="AP120" i="103"/>
  <c r="AC121" i="103"/>
  <c r="AE123" i="103"/>
  <c r="AX130" i="103"/>
  <c r="AO133" i="103"/>
  <c r="BC133" i="103" s="1"/>
  <c r="AX136" i="103"/>
  <c r="AC142" i="103"/>
  <c r="AC148" i="103"/>
  <c r="AY148" i="103"/>
  <c r="AX153" i="103"/>
  <c r="BC156" i="103"/>
  <c r="BE156" i="103" s="1"/>
  <c r="AX157" i="103"/>
  <c r="AT159" i="103"/>
  <c r="BL159" i="103"/>
  <c r="AO168" i="103"/>
  <c r="AR168" i="103" s="1"/>
  <c r="BP179" i="103"/>
  <c r="AE183" i="103"/>
  <c r="AQ183" i="103" s="1"/>
  <c r="AZ183" i="103"/>
  <c r="P196" i="103"/>
  <c r="AT199" i="103"/>
  <c r="AO208" i="103"/>
  <c r="AZ208" i="103" s="1"/>
  <c r="BB212" i="103"/>
  <c r="AC116" i="103"/>
  <c r="AQ120" i="103"/>
  <c r="P168" i="103"/>
  <c r="AZ116" i="103"/>
  <c r="BB151" i="103"/>
  <c r="AL183" i="103"/>
  <c r="AY186" i="103"/>
  <c r="P197" i="103"/>
  <c r="AX204" i="103"/>
  <c r="P210" i="103"/>
  <c r="AO115" i="103"/>
  <c r="AZ115" i="103" s="1"/>
  <c r="BL115" i="103"/>
  <c r="AO123" i="103"/>
  <c r="AT123" i="103" s="1"/>
  <c r="AZ130" i="103"/>
  <c r="AO131" i="103"/>
  <c r="AZ136" i="103"/>
  <c r="BL139" i="103"/>
  <c r="AE142" i="103"/>
  <c r="BB142" i="103"/>
  <c r="AQ145" i="103"/>
  <c r="BP147" i="103"/>
  <c r="AE148" i="103"/>
  <c r="AQ148" i="103" s="1"/>
  <c r="AY150" i="103"/>
  <c r="AX154" i="103"/>
  <c r="AO160" i="103"/>
  <c r="BC160" i="103" s="1"/>
  <c r="BE160" i="103" s="1"/>
  <c r="AY170" i="103"/>
  <c r="BB183" i="103"/>
  <c r="BL198" i="103"/>
  <c r="AX207" i="103"/>
  <c r="AE209" i="103"/>
  <c r="AO212" i="103"/>
  <c r="BE124" i="103"/>
  <c r="BG124" i="103" s="1"/>
  <c r="BP154" i="103"/>
  <c r="BO154" i="103"/>
  <c r="BO120" i="103"/>
  <c r="BP120" i="103"/>
  <c r="BO114" i="103"/>
  <c r="BP114" i="103"/>
  <c r="P190" i="103"/>
  <c r="AC190" i="103" s="1"/>
  <c r="BB190" i="103"/>
  <c r="AO190" i="103"/>
  <c r="AX190" i="103" s="1"/>
  <c r="BL190" i="103"/>
  <c r="AP190" i="103"/>
  <c r="AY190" i="103"/>
  <c r="AC114" i="103"/>
  <c r="AE114" i="103"/>
  <c r="BP121" i="103"/>
  <c r="BO121" i="103"/>
  <c r="AQ122" i="103"/>
  <c r="AE136" i="103"/>
  <c r="AQ136" i="103" s="1"/>
  <c r="AC136" i="103"/>
  <c r="BP136" i="103"/>
  <c r="BO136" i="103"/>
  <c r="BO145" i="103"/>
  <c r="BO157" i="103"/>
  <c r="BP157" i="103"/>
  <c r="AE163" i="103"/>
  <c r="AC198" i="103"/>
  <c r="AE198" i="103"/>
  <c r="AQ198" i="103" s="1"/>
  <c r="AE113" i="103"/>
  <c r="AC119" i="103"/>
  <c r="AE119" i="103"/>
  <c r="BP134" i="103"/>
  <c r="BO134" i="103"/>
  <c r="BP138" i="103"/>
  <c r="BO138" i="103"/>
  <c r="AY140" i="103"/>
  <c r="BL140" i="103"/>
  <c r="P140" i="103"/>
  <c r="AC140" i="103" s="1"/>
  <c r="AO140" i="103"/>
  <c r="BB140" i="103"/>
  <c r="AZ122" i="103"/>
  <c r="AO163" i="103"/>
  <c r="BL163" i="103"/>
  <c r="AP163" i="103"/>
  <c r="BB163" i="103"/>
  <c r="P163" i="103"/>
  <c r="BO172" i="103"/>
  <c r="BP172" i="103"/>
  <c r="BE116" i="103"/>
  <c r="BP127" i="103"/>
  <c r="BO127" i="103"/>
  <c r="AE177" i="103"/>
  <c r="BO187" i="103"/>
  <c r="BP187" i="103"/>
  <c r="BP190" i="103"/>
  <c r="BO190" i="103"/>
  <c r="AY192" i="103"/>
  <c r="BL192" i="103"/>
  <c r="BB192" i="103"/>
  <c r="P192" i="103"/>
  <c r="AP192" i="103"/>
  <c r="AO192" i="103"/>
  <c r="BP122" i="103"/>
  <c r="AE126" i="103"/>
  <c r="AC126" i="103"/>
  <c r="AY137" i="103"/>
  <c r="BB137" i="103"/>
  <c r="AO137" i="103"/>
  <c r="AP137" i="103"/>
  <c r="BL137" i="103"/>
  <c r="P137" i="103"/>
  <c r="BP144" i="103"/>
  <c r="BO144" i="103"/>
  <c r="AR164" i="103"/>
  <c r="AZ164" i="103"/>
  <c r="AL164" i="103"/>
  <c r="AT164" i="103"/>
  <c r="BC164" i="103"/>
  <c r="BO193" i="103"/>
  <c r="BP193" i="103"/>
  <c r="BO196" i="103"/>
  <c r="BP199" i="103"/>
  <c r="BO211" i="103"/>
  <c r="BP211" i="103"/>
  <c r="AT156" i="103"/>
  <c r="AR156" i="103"/>
  <c r="AZ156" i="103"/>
  <c r="AX156" i="103"/>
  <c r="BO171" i="103"/>
  <c r="BP171" i="103"/>
  <c r="AY184" i="103"/>
  <c r="BL184" i="103"/>
  <c r="P184" i="103"/>
  <c r="AP184" i="103"/>
  <c r="AO184" i="103"/>
  <c r="BB184" i="103"/>
  <c r="BP202" i="103"/>
  <c r="BO202" i="103"/>
  <c r="BO203" i="103"/>
  <c r="BP203" i="103"/>
  <c r="BP126" i="103"/>
  <c r="BO126" i="103"/>
  <c r="AY141" i="103"/>
  <c r="P141" i="103"/>
  <c r="AO141" i="103"/>
  <c r="BB141" i="103"/>
  <c r="AE143" i="103"/>
  <c r="AC150" i="103"/>
  <c r="AE150" i="103"/>
  <c r="AQ150" i="103" s="1"/>
  <c r="AT182" i="103"/>
  <c r="AZ182" i="103"/>
  <c r="AR182" i="103"/>
  <c r="AE192" i="103"/>
  <c r="BE133" i="103"/>
  <c r="AE141" i="103"/>
  <c r="AQ141" i="103" s="1"/>
  <c r="AC141" i="103"/>
  <c r="BP167" i="103"/>
  <c r="BO175" i="103"/>
  <c r="BP175" i="103"/>
  <c r="AP140" i="103"/>
  <c r="BO166" i="103"/>
  <c r="BP166" i="103"/>
  <c r="AZ149" i="103"/>
  <c r="AL149" i="103"/>
  <c r="BC149" i="103"/>
  <c r="AT149" i="103"/>
  <c r="AC172" i="103"/>
  <c r="AE201" i="103"/>
  <c r="AY127" i="103"/>
  <c r="BL127" i="103"/>
  <c r="AP127" i="103"/>
  <c r="AO127" i="103"/>
  <c r="BB127" i="103"/>
  <c r="P127" i="103"/>
  <c r="AC127" i="103" s="1"/>
  <c r="AE128" i="103"/>
  <c r="AQ128" i="103" s="1"/>
  <c r="AC128" i="103"/>
  <c r="AY138" i="103"/>
  <c r="BL138" i="103"/>
  <c r="AP138" i="103"/>
  <c r="AO138" i="103"/>
  <c r="BB138" i="103"/>
  <c r="P138" i="103"/>
  <c r="AC138" i="103" s="1"/>
  <c r="AP141" i="103"/>
  <c r="BL141" i="103"/>
  <c r="AE147" i="103"/>
  <c r="BP164" i="103"/>
  <c r="BO164" i="103"/>
  <c r="AE184" i="103"/>
  <c r="AQ184" i="103" s="1"/>
  <c r="AC184" i="103"/>
  <c r="AO185" i="103"/>
  <c r="P185" i="103"/>
  <c r="BL185" i="103"/>
  <c r="AP185" i="103"/>
  <c r="AY185" i="103"/>
  <c r="AE185" i="103"/>
  <c r="BB185" i="103"/>
  <c r="BO204" i="103"/>
  <c r="BP204" i="103"/>
  <c r="BP206" i="103"/>
  <c r="BO206" i="103"/>
  <c r="BP119" i="103"/>
  <c r="BO119" i="103"/>
  <c r="AE162" i="103"/>
  <c r="AR122" i="103"/>
  <c r="AT122" i="103"/>
  <c r="BC122" i="103"/>
  <c r="AL176" i="103"/>
  <c r="AZ176" i="103"/>
  <c r="AR176" i="103"/>
  <c r="BC176" i="103"/>
  <c r="AE202" i="103"/>
  <c r="AQ202" i="103" s="1"/>
  <c r="AC145" i="103"/>
  <c r="BO195" i="103"/>
  <c r="BP195" i="103"/>
  <c r="AL124" i="103"/>
  <c r="AZ124" i="103"/>
  <c r="AT124" i="103"/>
  <c r="AR124" i="103"/>
  <c r="BP128" i="103"/>
  <c r="AX146" i="103"/>
  <c r="BO152" i="103"/>
  <c r="BP152" i="103"/>
  <c r="BP170" i="103"/>
  <c r="BO170" i="103"/>
  <c r="BP129" i="103"/>
  <c r="BO129" i="103"/>
  <c r="AL133" i="103"/>
  <c r="AT133" i="103"/>
  <c r="AR133" i="103"/>
  <c r="AZ133" i="103"/>
  <c r="BP142" i="103"/>
  <c r="BO142" i="103"/>
  <c r="AT152" i="103"/>
  <c r="AZ152" i="103"/>
  <c r="AL152" i="103"/>
  <c r="AR152" i="103"/>
  <c r="BC152" i="103"/>
  <c r="AY113" i="103"/>
  <c r="BB113" i="103"/>
  <c r="AO113" i="103"/>
  <c r="AX113" i="103" s="1"/>
  <c r="AP113" i="103"/>
  <c r="P113" i="103"/>
  <c r="AC113" i="103" s="1"/>
  <c r="AL117" i="103"/>
  <c r="AT117" i="103"/>
  <c r="AY119" i="103"/>
  <c r="BL119" i="103"/>
  <c r="AP119" i="103"/>
  <c r="AO119" i="103"/>
  <c r="BB119" i="103"/>
  <c r="AX122" i="103"/>
  <c r="AD127" i="103"/>
  <c r="AE127" i="103"/>
  <c r="AE138" i="103"/>
  <c r="BC139" i="103"/>
  <c r="AY163" i="103"/>
  <c r="AR204" i="103"/>
  <c r="BC204" i="103"/>
  <c r="AT204" i="103"/>
  <c r="AL204" i="103"/>
  <c r="AZ204" i="103"/>
  <c r="AL132" i="103"/>
  <c r="AT132" i="103"/>
  <c r="AC135" i="103"/>
  <c r="AO173" i="103"/>
  <c r="AP173" i="103"/>
  <c r="BB173" i="103"/>
  <c r="AO189" i="103"/>
  <c r="AY189" i="103"/>
  <c r="BB189" i="103"/>
  <c r="P189" i="103"/>
  <c r="AP189" i="103"/>
  <c r="BP113" i="103"/>
  <c r="BO113" i="103"/>
  <c r="AT160" i="103"/>
  <c r="AE173" i="103"/>
  <c r="AY173" i="103"/>
  <c r="BP174" i="103"/>
  <c r="BO174" i="103"/>
  <c r="AE188" i="103"/>
  <c r="AY188" i="103"/>
  <c r="BL188" i="103"/>
  <c r="AP188" i="103"/>
  <c r="AO188" i="103"/>
  <c r="AX188" i="103" s="1"/>
  <c r="AC203" i="103"/>
  <c r="P206" i="103"/>
  <c r="BL206" i="103"/>
  <c r="AY206" i="103"/>
  <c r="AE206" i="103"/>
  <c r="BB206" i="103"/>
  <c r="BO135" i="103"/>
  <c r="BP137" i="103"/>
  <c r="BO137" i="103"/>
  <c r="P152" i="103"/>
  <c r="AY152" i="103"/>
  <c r="BL152" i="103"/>
  <c r="AP152" i="103"/>
  <c r="BE158" i="103"/>
  <c r="BG158" i="103" s="1"/>
  <c r="BO183" i="103"/>
  <c r="BP183" i="103"/>
  <c r="BB188" i="103"/>
  <c r="BP194" i="103"/>
  <c r="BO194" i="103"/>
  <c r="AC205" i="103"/>
  <c r="BP209" i="103"/>
  <c r="BL130" i="103"/>
  <c r="P130" i="103"/>
  <c r="AR130" i="103"/>
  <c r="AR132" i="103"/>
  <c r="P144" i="103"/>
  <c r="BB144" i="103"/>
  <c r="AO144" i="103"/>
  <c r="AY144" i="103"/>
  <c r="AT150" i="103"/>
  <c r="AR150" i="103"/>
  <c r="BC150" i="103"/>
  <c r="AL150" i="103"/>
  <c r="AE152" i="103"/>
  <c r="AQ152" i="103" s="1"/>
  <c r="AC157" i="103"/>
  <c r="AC171" i="103"/>
  <c r="AE171" i="103"/>
  <c r="BP177" i="103"/>
  <c r="BP118" i="103"/>
  <c r="BO118" i="103"/>
  <c r="AY124" i="103"/>
  <c r="AP124" i="103"/>
  <c r="AO181" i="103"/>
  <c r="AY181" i="103"/>
  <c r="P181" i="103"/>
  <c r="BL181" i="103"/>
  <c r="AP181" i="103"/>
  <c r="BB181" i="103"/>
  <c r="AO193" i="103"/>
  <c r="P193" i="103"/>
  <c r="AC193" i="103" s="1"/>
  <c r="AY193" i="103"/>
  <c r="AP193" i="103"/>
  <c r="BP201" i="103"/>
  <c r="AY117" i="103"/>
  <c r="P117" i="103"/>
  <c r="AC117" i="103" s="1"/>
  <c r="AE124" i="103"/>
  <c r="AQ124" i="103" s="1"/>
  <c r="BL124" i="103"/>
  <c r="BO125" i="103"/>
  <c r="AZ153" i="103"/>
  <c r="AT153" i="103"/>
  <c r="AR153" i="103"/>
  <c r="AE137" i="103"/>
  <c r="AE140" i="103"/>
  <c r="AE159" i="103"/>
  <c r="AQ159" i="103" s="1"/>
  <c r="AL131" i="103"/>
  <c r="AR131" i="103"/>
  <c r="AY149" i="103"/>
  <c r="BL149" i="103"/>
  <c r="AP149" i="103"/>
  <c r="AO174" i="103"/>
  <c r="AY174" i="103"/>
  <c r="AE189" i="103"/>
  <c r="AC189" i="103"/>
  <c r="AO211" i="103"/>
  <c r="BL211" i="103"/>
  <c r="BB211" i="103"/>
  <c r="AE211" i="103"/>
  <c r="AQ211" i="103" s="1"/>
  <c r="AY125" i="103"/>
  <c r="P125" i="103"/>
  <c r="AC125" i="103" s="1"/>
  <c r="AP125" i="103"/>
  <c r="AO125" i="103"/>
  <c r="AQ125" i="103" s="1"/>
  <c r="BC130" i="103"/>
  <c r="BO156" i="103"/>
  <c r="AZ158" i="103"/>
  <c r="AL158" i="103"/>
  <c r="BO161" i="103"/>
  <c r="BP161" i="103"/>
  <c r="AX164" i="103"/>
  <c r="AL168" i="103"/>
  <c r="AT168" i="103"/>
  <c r="BO212" i="103"/>
  <c r="AL115" i="103"/>
  <c r="AR115" i="103"/>
  <c r="BC115" i="103"/>
  <c r="BP146" i="103"/>
  <c r="BO191" i="103"/>
  <c r="BP191" i="103"/>
  <c r="AR116" i="103"/>
  <c r="AR128" i="103"/>
  <c r="AZ128" i="103"/>
  <c r="AL128" i="103"/>
  <c r="AC130" i="103"/>
  <c r="AT131" i="103"/>
  <c r="BL132" i="103"/>
  <c r="AC144" i="103"/>
  <c r="AE144" i="103"/>
  <c r="P146" i="103"/>
  <c r="AC146" i="103" s="1"/>
  <c r="AY146" i="103"/>
  <c r="AO146" i="103"/>
  <c r="AP146" i="103"/>
  <c r="AE154" i="103"/>
  <c r="AQ154" i="103" s="1"/>
  <c r="AC154" i="103"/>
  <c r="AC161" i="103"/>
  <c r="BP162" i="103"/>
  <c r="BO162" i="103"/>
  <c r="P173" i="103"/>
  <c r="AE181" i="103"/>
  <c r="BL189" i="103"/>
  <c r="AE193" i="103"/>
  <c r="AQ193" i="103" s="1"/>
  <c r="AR208" i="103"/>
  <c r="BC208" i="103"/>
  <c r="AY116" i="103"/>
  <c r="BB116" i="103"/>
  <c r="AE117" i="103"/>
  <c r="AC120" i="103"/>
  <c r="AY121" i="103"/>
  <c r="BB121" i="103"/>
  <c r="AO121" i="103"/>
  <c r="BL122" i="103"/>
  <c r="AY129" i="103"/>
  <c r="BB129" i="103"/>
  <c r="AO129" i="103"/>
  <c r="AQ129" i="103" s="1"/>
  <c r="BL129" i="103"/>
  <c r="P129" i="103"/>
  <c r="BO133" i="103"/>
  <c r="AE135" i="103"/>
  <c r="AE146" i="103"/>
  <c r="P149" i="103"/>
  <c r="AC149" i="103" s="1"/>
  <c r="BB149" i="103"/>
  <c r="BB152" i="103"/>
  <c r="AR158" i="103"/>
  <c r="BP163" i="103"/>
  <c r="AO165" i="103"/>
  <c r="AQ165" i="103" s="1"/>
  <c r="AY165" i="103"/>
  <c r="BL165" i="103"/>
  <c r="BB165" i="103"/>
  <c r="P165" i="103"/>
  <c r="AC165" i="103" s="1"/>
  <c r="AP165" i="103"/>
  <c r="AP166" i="103"/>
  <c r="BB166" i="103"/>
  <c r="AO166" i="103"/>
  <c r="P166" i="103"/>
  <c r="AD166" i="103" s="1"/>
  <c r="AY166" i="103"/>
  <c r="P174" i="103"/>
  <c r="AD174" i="103" s="1"/>
  <c r="AR180" i="103"/>
  <c r="BC180" i="103"/>
  <c r="AL180" i="103"/>
  <c r="AZ180" i="103"/>
  <c r="AT180" i="103"/>
  <c r="P188" i="103"/>
  <c r="BO189" i="103"/>
  <c r="BP189" i="103"/>
  <c r="AE190" i="103"/>
  <c r="AQ190" i="103" s="1"/>
  <c r="BB193" i="103"/>
  <c r="P211" i="103"/>
  <c r="AT115" i="103"/>
  <c r="AE116" i="103"/>
  <c r="AQ116" i="103" s="1"/>
  <c r="AT116" i="103"/>
  <c r="BL116" i="103"/>
  <c r="BO117" i="103"/>
  <c r="AE118" i="103"/>
  <c r="BL121" i="103"/>
  <c r="AX124" i="103"/>
  <c r="BG128" i="103"/>
  <c r="BH128" i="103" s="1"/>
  <c r="AC134" i="103"/>
  <c r="AT142" i="103"/>
  <c r="BO148" i="103"/>
  <c r="BO153" i="103"/>
  <c r="BP153" i="103"/>
  <c r="AY158" i="103"/>
  <c r="BL158" i="103"/>
  <c r="P158" i="103"/>
  <c r="AC166" i="103"/>
  <c r="AE166" i="103"/>
  <c r="BL173" i="103"/>
  <c r="BP188" i="103"/>
  <c r="BO188" i="103"/>
  <c r="AC196" i="103"/>
  <c r="AE203" i="103"/>
  <c r="BB114" i="103"/>
  <c r="AP114" i="103"/>
  <c r="AO114" i="103"/>
  <c r="P124" i="103"/>
  <c r="P132" i="103"/>
  <c r="AX132" i="103"/>
  <c r="AR135" i="103"/>
  <c r="AY143" i="103"/>
  <c r="BL143" i="103"/>
  <c r="AO143" i="103"/>
  <c r="AX143" i="103" s="1"/>
  <c r="BB143" i="103"/>
  <c r="P143" i="103"/>
  <c r="BB146" i="103"/>
  <c r="AT154" i="103"/>
  <c r="AR154" i="103"/>
  <c r="BC154" i="103"/>
  <c r="AZ154" i="103"/>
  <c r="AQ156" i="103"/>
  <c r="AE158" i="103"/>
  <c r="AQ158" i="103" s="1"/>
  <c r="AX168" i="103"/>
  <c r="BO173" i="103"/>
  <c r="BP173" i="103"/>
  <c r="BB174" i="103"/>
  <c r="AO179" i="103"/>
  <c r="BL179" i="103"/>
  <c r="AY179" i="103"/>
  <c r="P179" i="103"/>
  <c r="AC179" i="103" s="1"/>
  <c r="AE179" i="103"/>
  <c r="AQ179" i="103" s="1"/>
  <c r="BB179" i="103"/>
  <c r="AC191" i="103"/>
  <c r="AO201" i="103"/>
  <c r="AX201" i="103" s="1"/>
  <c r="P201" i="103"/>
  <c r="AP201" i="103"/>
  <c r="BB201" i="103"/>
  <c r="BL201" i="103"/>
  <c r="AY201" i="103"/>
  <c r="AO206" i="103"/>
  <c r="AX206" i="103" s="1"/>
  <c r="AD207" i="103"/>
  <c r="AC207" i="103"/>
  <c r="BP210" i="103"/>
  <c r="BO210" i="103"/>
  <c r="AC122" i="103"/>
  <c r="AY176" i="103"/>
  <c r="P176" i="103"/>
  <c r="AP176" i="103"/>
  <c r="BG191" i="103"/>
  <c r="BH191" i="103" s="1"/>
  <c r="AO195" i="103"/>
  <c r="BL195" i="103"/>
  <c r="AP195" i="103"/>
  <c r="BB195" i="103"/>
  <c r="AO197" i="103"/>
  <c r="AY197" i="103"/>
  <c r="AP197" i="103"/>
  <c r="BG207" i="103"/>
  <c r="BH207" i="103" s="1"/>
  <c r="AE149" i="103"/>
  <c r="AQ149" i="103" s="1"/>
  <c r="BP160" i="103"/>
  <c r="BO160" i="103"/>
  <c r="BP182" i="103"/>
  <c r="BO182" i="103"/>
  <c r="BO197" i="103"/>
  <c r="BP197" i="103"/>
  <c r="AE132" i="103"/>
  <c r="AQ132" i="103" s="1"/>
  <c r="AY133" i="103"/>
  <c r="P133" i="103"/>
  <c r="AX149" i="103"/>
  <c r="AZ155" i="103"/>
  <c r="AL155" i="103"/>
  <c r="P156" i="103"/>
  <c r="BL156" i="103"/>
  <c r="P160" i="103"/>
  <c r="AY160" i="103"/>
  <c r="AY135" i="103"/>
  <c r="BL135" i="103"/>
  <c r="BC136" i="103"/>
  <c r="P147" i="103"/>
  <c r="AO147" i="103"/>
  <c r="AX147" i="103" s="1"/>
  <c r="BB147" i="103"/>
  <c r="BL147" i="103"/>
  <c r="AX158" i="103"/>
  <c r="AE160" i="103"/>
  <c r="AC160" i="103"/>
  <c r="BB162" i="103"/>
  <c r="AP162" i="103"/>
  <c r="AO162" i="103"/>
  <c r="AY162" i="103"/>
  <c r="P162" i="103"/>
  <c r="AD162" i="103" s="1"/>
  <c r="BH167" i="103"/>
  <c r="AE176" i="103"/>
  <c r="AQ176" i="103" s="1"/>
  <c r="P180" i="103"/>
  <c r="BL180" i="103"/>
  <c r="BB180" i="103"/>
  <c r="AE180" i="103"/>
  <c r="AQ180" i="103" s="1"/>
  <c r="AC195" i="103"/>
  <c r="AE195" i="103"/>
  <c r="AC204" i="103"/>
  <c r="BO207" i="103"/>
  <c r="BP207" i="103"/>
  <c r="AC175" i="103"/>
  <c r="P182" i="103"/>
  <c r="AC182" i="103" s="1"/>
  <c r="AY182" i="103"/>
  <c r="AO187" i="103"/>
  <c r="BL187" i="103"/>
  <c r="AY187" i="103"/>
  <c r="P187" i="103"/>
  <c r="AE197" i="103"/>
  <c r="AO118" i="103"/>
  <c r="AX118" i="103" s="1"/>
  <c r="AO126" i="103"/>
  <c r="AX126" i="103" s="1"/>
  <c r="AO134" i="103"/>
  <c r="AX134" i="103" s="1"/>
  <c r="AY155" i="103"/>
  <c r="BL155" i="103"/>
  <c r="BP158" i="103"/>
  <c r="BO158" i="103"/>
  <c r="BP159" i="103"/>
  <c r="AE164" i="103"/>
  <c r="AQ164" i="103" s="1"/>
  <c r="BL164" i="103"/>
  <c r="AY168" i="103"/>
  <c r="BL168" i="103"/>
  <c r="AE182" i="103"/>
  <c r="AQ182" i="103" s="1"/>
  <c r="AC187" i="103"/>
  <c r="AE187" i="103"/>
  <c r="AX192" i="103"/>
  <c r="AE194" i="103"/>
  <c r="AC194" i="103"/>
  <c r="AO196" i="103"/>
  <c r="AQ196" i="103" s="1"/>
  <c r="BB196" i="103"/>
  <c r="BL196" i="103"/>
  <c r="BG199" i="103"/>
  <c r="BH199" i="103" s="1"/>
  <c r="AY200" i="103"/>
  <c r="BL200" i="103"/>
  <c r="AP200" i="103"/>
  <c r="AO200" i="103"/>
  <c r="AX200" i="103" s="1"/>
  <c r="AQ204" i="103"/>
  <c r="AP118" i="103"/>
  <c r="AP126" i="103"/>
  <c r="AP134" i="103"/>
  <c r="AT148" i="103"/>
  <c r="AR148" i="103"/>
  <c r="BC148" i="103"/>
  <c r="AE155" i="103"/>
  <c r="AO177" i="103"/>
  <c r="P177" i="103"/>
  <c r="BL177" i="103"/>
  <c r="AX182" i="103"/>
  <c r="AT198" i="103"/>
  <c r="AR198" i="103"/>
  <c r="BC198" i="103"/>
  <c r="AE200" i="103"/>
  <c r="BO205" i="103"/>
  <c r="BP205" i="103"/>
  <c r="P212" i="103"/>
  <c r="BL212" i="103"/>
  <c r="AE168" i="103"/>
  <c r="AQ168" i="103" s="1"/>
  <c r="AO169" i="103"/>
  <c r="P169" i="103"/>
  <c r="AP198" i="103"/>
  <c r="AC206" i="103"/>
  <c r="AO209" i="103"/>
  <c r="AX209" i="103" s="1"/>
  <c r="P209" i="103"/>
  <c r="AC211" i="103"/>
  <c r="BC145" i="103"/>
  <c r="BC157" i="103"/>
  <c r="BO165" i="103"/>
  <c r="BP165" i="103"/>
  <c r="AX176" i="103"/>
  <c r="AO205" i="103"/>
  <c r="AY205" i="103"/>
  <c r="AY208" i="103"/>
  <c r="BL208" i="103"/>
  <c r="AO171" i="103"/>
  <c r="BL171" i="103"/>
  <c r="BO181" i="103"/>
  <c r="BP181" i="103"/>
  <c r="AX184" i="103"/>
  <c r="BP186" i="103"/>
  <c r="BO186" i="103"/>
  <c r="AO203" i="103"/>
  <c r="BL203" i="103"/>
  <c r="AE205" i="103"/>
  <c r="AE208" i="103"/>
  <c r="AO170" i="103"/>
  <c r="AQ170" i="103" s="1"/>
  <c r="AO178" i="103"/>
  <c r="AO186" i="103"/>
  <c r="AO194" i="103"/>
  <c r="AX194" i="103" s="1"/>
  <c r="AO202" i="103"/>
  <c r="AX202" i="103" s="1"/>
  <c r="AO210" i="103"/>
  <c r="AP170" i="103"/>
  <c r="AP178" i="103"/>
  <c r="AP186" i="103"/>
  <c r="AP194" i="103"/>
  <c r="AP202" i="103"/>
  <c r="AP210" i="103"/>
  <c r="AO141" i="106"/>
  <c r="AV141" i="106" s="1"/>
  <c r="AW141" i="106" s="1"/>
  <c r="BB141" i="106"/>
  <c r="AD121" i="106"/>
  <c r="AE141" i="106"/>
  <c r="P155" i="106"/>
  <c r="AC155" i="106" s="1"/>
  <c r="N155" i="106"/>
  <c r="N155" i="103" s="1"/>
  <c r="AD155" i="103" s="1"/>
  <c r="N151" i="106"/>
  <c r="AC121" i="106"/>
  <c r="AE131" i="106"/>
  <c r="P117" i="106"/>
  <c r="AC117" i="106" s="1"/>
  <c r="BB117" i="106"/>
  <c r="AE119" i="106"/>
  <c r="N131" i="106"/>
  <c r="AY142" i="106"/>
  <c r="N142" i="106"/>
  <c r="N142" i="103" s="1"/>
  <c r="AD142" i="103" s="1"/>
  <c r="AO115" i="106"/>
  <c r="AV115" i="106" s="1"/>
  <c r="AW115" i="106" s="1"/>
  <c r="AY115" i="106"/>
  <c r="BB115" i="106"/>
  <c r="AE117" i="106"/>
  <c r="AE142" i="106"/>
  <c r="N117" i="106"/>
  <c r="N117" i="103" s="1"/>
  <c r="P184" i="106"/>
  <c r="AC184" i="106" s="1"/>
  <c r="AY184" i="106"/>
  <c r="AC131" i="106"/>
  <c r="P115" i="106"/>
  <c r="AZ128" i="106"/>
  <c r="AV128" i="106"/>
  <c r="AW128" i="106" s="1"/>
  <c r="AO164" i="106"/>
  <c r="AP164" i="106" s="1"/>
  <c r="AY164" i="106"/>
  <c r="AY192" i="106"/>
  <c r="P192" i="106"/>
  <c r="AC192" i="106" s="1"/>
  <c r="AO201" i="106"/>
  <c r="AM201" i="106" s="1"/>
  <c r="BB201" i="106"/>
  <c r="AY201" i="106"/>
  <c r="AP113" i="106"/>
  <c r="AE115" i="106"/>
  <c r="AZ122" i="106"/>
  <c r="AM122" i="106"/>
  <c r="AL122" i="106"/>
  <c r="P129" i="106"/>
  <c r="AY129" i="106"/>
  <c r="BB157" i="106"/>
  <c r="P157" i="106"/>
  <c r="AC157" i="106" s="1"/>
  <c r="N166" i="106"/>
  <c r="N166" i="103" s="1"/>
  <c r="BB176" i="106"/>
  <c r="N176" i="106"/>
  <c r="N176" i="103" s="1"/>
  <c r="P176" i="106"/>
  <c r="AD176" i="106" s="1"/>
  <c r="AY176" i="106"/>
  <c r="AE192" i="106"/>
  <c r="AO205" i="106"/>
  <c r="AV205" i="106" s="1"/>
  <c r="AW205" i="106" s="1"/>
  <c r="AR113" i="106"/>
  <c r="AO146" i="106"/>
  <c r="AM146" i="106" s="1"/>
  <c r="BB146" i="106"/>
  <c r="N164" i="106"/>
  <c r="AO173" i="106"/>
  <c r="AM173" i="106" s="1"/>
  <c r="AO131" i="106"/>
  <c r="AV131" i="106" s="1"/>
  <c r="AW131" i="106" s="1"/>
  <c r="BB131" i="106"/>
  <c r="AE173" i="106"/>
  <c r="AO171" i="106"/>
  <c r="AL171" i="106" s="1"/>
  <c r="P171" i="106"/>
  <c r="AC171" i="106" s="1"/>
  <c r="AO155" i="106"/>
  <c r="AR155" i="106" s="1"/>
  <c r="AE186" i="106"/>
  <c r="BB208" i="106"/>
  <c r="P208" i="106"/>
  <c r="AC208" i="106" s="1"/>
  <c r="N208" i="106"/>
  <c r="AY208" i="106"/>
  <c r="N115" i="106"/>
  <c r="N115" i="103" s="1"/>
  <c r="AD115" i="103" s="1"/>
  <c r="P139" i="106"/>
  <c r="AC139" i="106" s="1"/>
  <c r="N139" i="106"/>
  <c r="N139" i="103" s="1"/>
  <c r="AD139" i="103" s="1"/>
  <c r="AY139" i="106"/>
  <c r="AO139" i="106"/>
  <c r="AV139" i="106" s="1"/>
  <c r="AW139" i="106" s="1"/>
  <c r="AY150" i="106"/>
  <c r="P150" i="106"/>
  <c r="AC150" i="106" s="1"/>
  <c r="AO150" i="106"/>
  <c r="AL150" i="106" s="1"/>
  <c r="N150" i="106"/>
  <c r="N150" i="103" s="1"/>
  <c r="AD150" i="103" s="1"/>
  <c r="AS113" i="106"/>
  <c r="P123" i="106"/>
  <c r="N123" i="106"/>
  <c r="N123" i="103" s="1"/>
  <c r="BB123" i="106"/>
  <c r="AY131" i="106"/>
  <c r="BB136" i="106"/>
  <c r="AO136" i="106"/>
  <c r="AM136" i="106" s="1"/>
  <c r="AV161" i="106"/>
  <c r="AW161" i="106" s="1"/>
  <c r="AM161" i="106"/>
  <c r="AZ161" i="106"/>
  <c r="P164" i="106"/>
  <c r="AC164" i="106" s="1"/>
  <c r="BB124" i="106"/>
  <c r="AY124" i="106"/>
  <c r="P137" i="106"/>
  <c r="AC137" i="106" s="1"/>
  <c r="BB137" i="106"/>
  <c r="N137" i="106"/>
  <c r="N137" i="103" s="1"/>
  <c r="N144" i="106"/>
  <c r="N144" i="103" s="1"/>
  <c r="AD144" i="103" s="1"/>
  <c r="P144" i="106"/>
  <c r="AC148" i="106"/>
  <c r="AE150" i="106"/>
  <c r="AO172" i="106"/>
  <c r="AV172" i="106" s="1"/>
  <c r="AW172" i="106" s="1"/>
  <c r="AP172" i="106"/>
  <c r="BB118" i="106"/>
  <c r="AO118" i="106"/>
  <c r="AS118" i="106" s="1"/>
  <c r="BB172" i="106"/>
  <c r="BB200" i="106"/>
  <c r="AY200" i="106"/>
  <c r="N124" i="106"/>
  <c r="N124" i="103" s="1"/>
  <c r="AO163" i="106"/>
  <c r="AP163" i="106" s="1"/>
  <c r="AC114" i="106"/>
  <c r="P124" i="106"/>
  <c r="AD124" i="106" s="1"/>
  <c r="AE127" i="106"/>
  <c r="AO158" i="106"/>
  <c r="AY158" i="106"/>
  <c r="N158" i="106"/>
  <c r="N158" i="103" s="1"/>
  <c r="P158" i="106"/>
  <c r="AO168" i="106"/>
  <c r="AM168" i="106" s="1"/>
  <c r="AY168" i="106"/>
  <c r="P172" i="106"/>
  <c r="AC172" i="106" s="1"/>
  <c r="AE181" i="106"/>
  <c r="AQ181" i="106" s="1"/>
  <c r="N200" i="106"/>
  <c r="P118" i="106"/>
  <c r="AD118" i="106" s="1"/>
  <c r="AE124" i="106"/>
  <c r="BB158" i="106"/>
  <c r="AO160" i="106"/>
  <c r="AZ160" i="106" s="1"/>
  <c r="AY160" i="106"/>
  <c r="P163" i="106"/>
  <c r="AC163" i="106" s="1"/>
  <c r="BB168" i="106"/>
  <c r="AE193" i="106"/>
  <c r="P200" i="106"/>
  <c r="AC200" i="106" s="1"/>
  <c r="AO209" i="106"/>
  <c r="AS209" i="106" s="1"/>
  <c r="N172" i="106"/>
  <c r="N172" i="103" s="1"/>
  <c r="AD172" i="103" s="1"/>
  <c r="N118" i="106"/>
  <c r="N118" i="103" s="1"/>
  <c r="AD118" i="103" s="1"/>
  <c r="BB121" i="106"/>
  <c r="AY121" i="106"/>
  <c r="AY132" i="106"/>
  <c r="N132" i="106"/>
  <c r="N132" i="103" s="1"/>
  <c r="AO137" i="106"/>
  <c r="AV137" i="106" s="1"/>
  <c r="AW137" i="106" s="1"/>
  <c r="N149" i="106"/>
  <c r="P149" i="106"/>
  <c r="N153" i="106"/>
  <c r="N153" i="103" s="1"/>
  <c r="AD153" i="103" s="1"/>
  <c r="N168" i="106"/>
  <c r="N168" i="103" s="1"/>
  <c r="AC188" i="106"/>
  <c r="AE201" i="106"/>
  <c r="N128" i="106"/>
  <c r="BB128" i="106"/>
  <c r="AE137" i="106"/>
  <c r="AE144" i="106"/>
  <c r="AE154" i="106"/>
  <c r="N204" i="106"/>
  <c r="N204" i="103" s="1"/>
  <c r="AD204" i="103" s="1"/>
  <c r="N212" i="106"/>
  <c r="N212" i="103" s="1"/>
  <c r="AO126" i="106"/>
  <c r="AL126" i="106" s="1"/>
  <c r="N196" i="106"/>
  <c r="P204" i="106"/>
  <c r="P212" i="106"/>
  <c r="N129" i="106"/>
  <c r="N129" i="103" s="1"/>
  <c r="N120" i="106"/>
  <c r="N120" i="103" s="1"/>
  <c r="AD120" i="103" s="1"/>
  <c r="AS181" i="106"/>
  <c r="AR181" i="106"/>
  <c r="AV181" i="106"/>
  <c r="AW181" i="106" s="1"/>
  <c r="AM181" i="106"/>
  <c r="AL181" i="106"/>
  <c r="AZ181" i="106"/>
  <c r="BB182" i="106"/>
  <c r="AO182" i="106"/>
  <c r="P182" i="106"/>
  <c r="AC182" i="106" s="1"/>
  <c r="N182" i="106"/>
  <c r="N182" i="103" s="1"/>
  <c r="AY182" i="106"/>
  <c r="AE182" i="106"/>
  <c r="BB135" i="106"/>
  <c r="N135" i="106"/>
  <c r="N135" i="103" s="1"/>
  <c r="AD135" i="103" s="1"/>
  <c r="AO135" i="106"/>
  <c r="AP135" i="106" s="1"/>
  <c r="AY135" i="106"/>
  <c r="P135" i="106"/>
  <c r="AC135" i="106" s="1"/>
  <c r="AE145" i="106"/>
  <c r="AY145" i="106"/>
  <c r="P145" i="106"/>
  <c r="N145" i="106"/>
  <c r="N145" i="103" s="1"/>
  <c r="AD145" i="103" s="1"/>
  <c r="AE151" i="106"/>
  <c r="AC151" i="106"/>
  <c r="AO129" i="106"/>
  <c r="AP129" i="106" s="1"/>
  <c r="BB129" i="106"/>
  <c r="AE135" i="106"/>
  <c r="AE167" i="106"/>
  <c r="AY195" i="106"/>
  <c r="P195" i="106"/>
  <c r="N195" i="106"/>
  <c r="N195" i="103" s="1"/>
  <c r="AD195" i="103" s="1"/>
  <c r="AO195" i="106"/>
  <c r="AP195" i="106" s="1"/>
  <c r="BB195" i="106"/>
  <c r="AY147" i="106"/>
  <c r="P147" i="106"/>
  <c r="AC147" i="106" s="1"/>
  <c r="N147" i="106"/>
  <c r="N147" i="103" s="1"/>
  <c r="AO147" i="106"/>
  <c r="AP147" i="106" s="1"/>
  <c r="BB147" i="106"/>
  <c r="AR149" i="106"/>
  <c r="AV149" i="106"/>
  <c r="AW149" i="106" s="1"/>
  <c r="AL149" i="106"/>
  <c r="AZ149" i="106"/>
  <c r="AE139" i="106"/>
  <c r="AO145" i="106"/>
  <c r="AP145" i="106" s="1"/>
  <c r="AD148" i="106"/>
  <c r="AP149" i="106"/>
  <c r="P169" i="106"/>
  <c r="AY169" i="106"/>
  <c r="N169" i="106"/>
  <c r="N169" i="103" s="1"/>
  <c r="AO169" i="106"/>
  <c r="AP169" i="106" s="1"/>
  <c r="AE169" i="106"/>
  <c r="AQ169" i="106" s="1"/>
  <c r="AP181" i="106"/>
  <c r="AY113" i="106"/>
  <c r="P113" i="106"/>
  <c r="N113" i="106"/>
  <c r="N113" i="103" s="1"/>
  <c r="BB114" i="106"/>
  <c r="AO114" i="106"/>
  <c r="AY114" i="106"/>
  <c r="AO119" i="106"/>
  <c r="P119" i="106"/>
  <c r="AC119" i="106" s="1"/>
  <c r="N119" i="106"/>
  <c r="N119" i="103" s="1"/>
  <c r="AD119" i="103" s="1"/>
  <c r="AP119" i="106"/>
  <c r="BB119" i="106"/>
  <c r="AE128" i="106"/>
  <c r="AQ128" i="106" s="1"/>
  <c r="AS149" i="106"/>
  <c r="P125" i="106"/>
  <c r="N125" i="106"/>
  <c r="N125" i="103" s="1"/>
  <c r="AO125" i="106"/>
  <c r="AE125" i="106"/>
  <c r="AY125" i="106"/>
  <c r="BB125" i="106"/>
  <c r="AO133" i="106"/>
  <c r="AP133" i="106" s="1"/>
  <c r="BB133" i="106"/>
  <c r="P133" i="106"/>
  <c r="AC133" i="106" s="1"/>
  <c r="AC152" i="106"/>
  <c r="AE162" i="106"/>
  <c r="BB166" i="106"/>
  <c r="P166" i="106"/>
  <c r="AC166" i="106" s="1"/>
  <c r="AO166" i="106"/>
  <c r="AS189" i="106"/>
  <c r="AR189" i="106"/>
  <c r="AV189" i="106"/>
  <c r="AW189" i="106" s="1"/>
  <c r="AM189" i="106"/>
  <c r="AL189" i="106"/>
  <c r="AZ189" i="106"/>
  <c r="AS197" i="106"/>
  <c r="AR197" i="106"/>
  <c r="AZ197" i="106"/>
  <c r="AL197" i="106"/>
  <c r="AE178" i="106"/>
  <c r="AE123" i="106"/>
  <c r="AC124" i="106"/>
  <c r="AE129" i="106"/>
  <c r="AC170" i="106"/>
  <c r="AY134" i="106"/>
  <c r="BB134" i="106"/>
  <c r="AO134" i="106"/>
  <c r="AP134" i="106" s="1"/>
  <c r="P134" i="106"/>
  <c r="N134" i="106"/>
  <c r="N134" i="103" s="1"/>
  <c r="AE134" i="106"/>
  <c r="BB113" i="106"/>
  <c r="N114" i="106"/>
  <c r="P116" i="106"/>
  <c r="AO116" i="106"/>
  <c r="BB116" i="106"/>
  <c r="AE116" i="106"/>
  <c r="AQ116" i="106" s="1"/>
  <c r="AY116" i="106"/>
  <c r="N116" i="106"/>
  <c r="N116" i="103" s="1"/>
  <c r="AD116" i="103" s="1"/>
  <c r="AE133" i="106"/>
  <c r="AE166" i="106"/>
  <c r="AP189" i="106"/>
  <c r="AY199" i="106"/>
  <c r="AO199" i="106"/>
  <c r="AP199" i="106" s="1"/>
  <c r="N199" i="106"/>
  <c r="N199" i="103" s="1"/>
  <c r="AD199" i="103" s="1"/>
  <c r="P199" i="106"/>
  <c r="BB199" i="106"/>
  <c r="AY120" i="106"/>
  <c r="AE120" i="106"/>
  <c r="AO120" i="106"/>
  <c r="AP120" i="106" s="1"/>
  <c r="BB120" i="106"/>
  <c r="P120" i="106"/>
  <c r="AE170" i="106"/>
  <c r="AV113" i="106"/>
  <c r="AW113" i="106" s="1"/>
  <c r="AL113" i="106"/>
  <c r="P132" i="106"/>
  <c r="AO132" i="106"/>
  <c r="AQ132" i="106" s="1"/>
  <c r="AR141" i="106"/>
  <c r="BB145" i="106"/>
  <c r="AE176" i="106"/>
  <c r="BB178" i="106"/>
  <c r="AO178" i="106"/>
  <c r="P178" i="106"/>
  <c r="AC178" i="106" s="1"/>
  <c r="N178" i="106"/>
  <c r="N178" i="103" s="1"/>
  <c r="AY178" i="106"/>
  <c r="AV197" i="106"/>
  <c r="AW197" i="106" s="1"/>
  <c r="BB130" i="106"/>
  <c r="AO130" i="106"/>
  <c r="AY130" i="106"/>
  <c r="AY138" i="106"/>
  <c r="BB138" i="106"/>
  <c r="AO138" i="106"/>
  <c r="AP138" i="106" s="1"/>
  <c r="P141" i="106"/>
  <c r="N141" i="106"/>
  <c r="N141" i="103" s="1"/>
  <c r="AE147" i="106"/>
  <c r="AE113" i="106"/>
  <c r="AQ113" i="106" s="1"/>
  <c r="AO117" i="106"/>
  <c r="AY117" i="106"/>
  <c r="AR118" i="106"/>
  <c r="AE126" i="106"/>
  <c r="AE130" i="106"/>
  <c r="N136" i="106"/>
  <c r="N136" i="103" s="1"/>
  <c r="AD136" i="103" s="1"/>
  <c r="AY136" i="106"/>
  <c r="P136" i="106"/>
  <c r="AE138" i="106"/>
  <c r="AY141" i="106"/>
  <c r="AO148" i="106"/>
  <c r="AP148" i="106" s="1"/>
  <c r="BB148" i="106"/>
  <c r="AY175" i="106"/>
  <c r="N175" i="106"/>
  <c r="N175" i="103" s="1"/>
  <c r="AD175" i="103" s="1"/>
  <c r="AO175" i="106"/>
  <c r="AP175" i="106" s="1"/>
  <c r="P175" i="106"/>
  <c r="AC175" i="106" s="1"/>
  <c r="AQ185" i="106"/>
  <c r="AE207" i="106"/>
  <c r="N126" i="106"/>
  <c r="N126" i="103" s="1"/>
  <c r="AO127" i="106"/>
  <c r="AP127" i="106" s="1"/>
  <c r="BB127" i="106"/>
  <c r="AR128" i="106"/>
  <c r="N130" i="106"/>
  <c r="N130" i="103" s="1"/>
  <c r="N138" i="106"/>
  <c r="N138" i="103" s="1"/>
  <c r="AO140" i="106"/>
  <c r="AP140" i="106" s="1"/>
  <c r="N140" i="106"/>
  <c r="BB140" i="106"/>
  <c r="AY140" i="106"/>
  <c r="AO142" i="106"/>
  <c r="P142" i="106"/>
  <c r="BB142" i="106"/>
  <c r="AE175" i="106"/>
  <c r="AS185" i="106"/>
  <c r="AR185" i="106"/>
  <c r="AV185" i="106"/>
  <c r="AW185" i="106" s="1"/>
  <c r="AM185" i="106"/>
  <c r="AL185" i="106"/>
  <c r="AZ185" i="106"/>
  <c r="P122" i="106"/>
  <c r="N122" i="106"/>
  <c r="N122" i="103" s="1"/>
  <c r="AD122" i="103" s="1"/>
  <c r="P126" i="106"/>
  <c r="AC126" i="106" s="1"/>
  <c r="P130" i="106"/>
  <c r="P138" i="106"/>
  <c r="AC140" i="106"/>
  <c r="AE140" i="106"/>
  <c r="AO152" i="106"/>
  <c r="AY152" i="106"/>
  <c r="P152" i="106"/>
  <c r="N152" i="106"/>
  <c r="N152" i="103" s="1"/>
  <c r="P154" i="106"/>
  <c r="AC154" i="106" s="1"/>
  <c r="N154" i="106"/>
  <c r="N154" i="103" s="1"/>
  <c r="AD154" i="103" s="1"/>
  <c r="BB154" i="106"/>
  <c r="AO154" i="106"/>
  <c r="AP154" i="106" s="1"/>
  <c r="AY154" i="106"/>
  <c r="AY157" i="106"/>
  <c r="AE157" i="106"/>
  <c r="AO157" i="106"/>
  <c r="AP157" i="106" s="1"/>
  <c r="AE160" i="106"/>
  <c r="N167" i="106"/>
  <c r="N167" i="103" s="1"/>
  <c r="AY167" i="106"/>
  <c r="P167" i="106"/>
  <c r="AC167" i="106" s="1"/>
  <c r="AO167" i="106"/>
  <c r="AP167" i="106" s="1"/>
  <c r="AR173" i="106"/>
  <c r="AL173" i="106"/>
  <c r="AP185" i="106"/>
  <c r="AO202" i="106"/>
  <c r="AP202" i="106" s="1"/>
  <c r="BB202" i="106"/>
  <c r="N202" i="106"/>
  <c r="N202" i="103" s="1"/>
  <c r="AD202" i="103" s="1"/>
  <c r="AE202" i="106"/>
  <c r="AQ202" i="106" s="1"/>
  <c r="P202" i="106"/>
  <c r="AY202" i="106"/>
  <c r="AE204" i="106"/>
  <c r="AZ207" i="106"/>
  <c r="AE114" i="106"/>
  <c r="AO123" i="106"/>
  <c r="AY123" i="106"/>
  <c r="P127" i="106"/>
  <c r="AY127" i="106"/>
  <c r="AO144" i="106"/>
  <c r="AP144" i="106" s="1"/>
  <c r="BB144" i="106"/>
  <c r="AE149" i="106"/>
  <c r="AQ149" i="106" s="1"/>
  <c r="AC149" i="106"/>
  <c r="AY151" i="106"/>
  <c r="AO151" i="106"/>
  <c r="BB151" i="106"/>
  <c r="N157" i="106"/>
  <c r="BB162" i="106"/>
  <c r="AO162" i="106"/>
  <c r="AY162" i="106"/>
  <c r="P162" i="106"/>
  <c r="AC162" i="106" s="1"/>
  <c r="BB170" i="106"/>
  <c r="AO170" i="106"/>
  <c r="AP170" i="106" s="1"/>
  <c r="N170" i="106"/>
  <c r="AP118" i="106"/>
  <c r="AO121" i="106"/>
  <c r="AP121" i="106" s="1"/>
  <c r="AE122" i="106"/>
  <c r="BB155" i="106"/>
  <c r="AY155" i="106"/>
  <c r="BB174" i="106"/>
  <c r="AO174" i="106"/>
  <c r="AP174" i="106" s="1"/>
  <c r="P174" i="106"/>
  <c r="AD174" i="106" s="1"/>
  <c r="AE206" i="106"/>
  <c r="AO124" i="106"/>
  <c r="BB139" i="106"/>
  <c r="AP139" i="106"/>
  <c r="AE155" i="106"/>
  <c r="AY203" i="106"/>
  <c r="P203" i="106"/>
  <c r="N203" i="106"/>
  <c r="N203" i="103" s="1"/>
  <c r="AD203" i="103" s="1"/>
  <c r="AO203" i="106"/>
  <c r="AE208" i="106"/>
  <c r="AY211" i="106"/>
  <c r="BB211" i="106"/>
  <c r="P211" i="106"/>
  <c r="N211" i="106"/>
  <c r="N211" i="103" s="1"/>
  <c r="AO211" i="106"/>
  <c r="BB180" i="106"/>
  <c r="AO180" i="106"/>
  <c r="N180" i="106"/>
  <c r="N180" i="103" s="1"/>
  <c r="AY180" i="106"/>
  <c r="P180" i="106"/>
  <c r="AE200" i="106"/>
  <c r="AE118" i="106"/>
  <c r="P153" i="106"/>
  <c r="BB153" i="106"/>
  <c r="AO153" i="106"/>
  <c r="P159" i="106"/>
  <c r="BB159" i="106"/>
  <c r="AO159" i="106"/>
  <c r="N171" i="106"/>
  <c r="N171" i="103" s="1"/>
  <c r="AD171" i="103" s="1"/>
  <c r="BB171" i="106"/>
  <c r="AY171" i="106"/>
  <c r="P173" i="106"/>
  <c r="N173" i="106"/>
  <c r="N173" i="103" s="1"/>
  <c r="AY173" i="106"/>
  <c r="BB173" i="106"/>
  <c r="AE203" i="106"/>
  <c r="AY206" i="106"/>
  <c r="P206" i="106"/>
  <c r="N206" i="106"/>
  <c r="N206" i="103" s="1"/>
  <c r="AO206" i="106"/>
  <c r="AP206" i="106" s="1"/>
  <c r="BB206" i="106"/>
  <c r="P165" i="106"/>
  <c r="AY165" i="106"/>
  <c r="AO165" i="106"/>
  <c r="AP165" i="106" s="1"/>
  <c r="BB165" i="106"/>
  <c r="AE171" i="106"/>
  <c r="AQ171" i="106" s="1"/>
  <c r="N177" i="106"/>
  <c r="N177" i="103" s="1"/>
  <c r="P177" i="106"/>
  <c r="BB177" i="106"/>
  <c r="AO177" i="106"/>
  <c r="N193" i="106"/>
  <c r="N193" i="103" s="1"/>
  <c r="AD193" i="103" s="1"/>
  <c r="P193" i="106"/>
  <c r="BB193" i="106"/>
  <c r="AY193" i="106"/>
  <c r="AO156" i="106"/>
  <c r="N156" i="106"/>
  <c r="N163" i="106"/>
  <c r="N163" i="103" s="1"/>
  <c r="AY163" i="106"/>
  <c r="AE165" i="106"/>
  <c r="AO193" i="106"/>
  <c r="AR161" i="106"/>
  <c r="AL161" i="106"/>
  <c r="AE163" i="106"/>
  <c r="AC168" i="106"/>
  <c r="AY179" i="106"/>
  <c r="P179" i="106"/>
  <c r="N179" i="106"/>
  <c r="N179" i="103" s="1"/>
  <c r="BB179" i="106"/>
  <c r="AO179" i="106"/>
  <c r="AY207" i="106"/>
  <c r="P207" i="106"/>
  <c r="AD207" i="106" s="1"/>
  <c r="AP207" i="106"/>
  <c r="BB207" i="106"/>
  <c r="AE143" i="106"/>
  <c r="AE159" i="106"/>
  <c r="P161" i="106"/>
  <c r="AY161" i="106"/>
  <c r="AV164" i="106"/>
  <c r="AW164" i="106" s="1"/>
  <c r="AE180" i="106"/>
  <c r="N181" i="106"/>
  <c r="N181" i="103" s="1"/>
  <c r="P181" i="106"/>
  <c r="BB181" i="106"/>
  <c r="AY181" i="106"/>
  <c r="AY183" i="106"/>
  <c r="P183" i="106"/>
  <c r="N183" i="106"/>
  <c r="N183" i="103" s="1"/>
  <c r="BB183" i="106"/>
  <c r="AO183" i="106"/>
  <c r="BB184" i="106"/>
  <c r="AO184" i="106"/>
  <c r="AP184" i="106" s="1"/>
  <c r="N184" i="106"/>
  <c r="N184" i="103" s="1"/>
  <c r="AD184" i="103" s="1"/>
  <c r="BB186" i="106"/>
  <c r="AO186" i="106"/>
  <c r="P186" i="106"/>
  <c r="AC186" i="106" s="1"/>
  <c r="N186" i="106"/>
  <c r="N186" i="103" s="1"/>
  <c r="AD186" i="103" s="1"/>
  <c r="AE211" i="106"/>
  <c r="AE184" i="106"/>
  <c r="N185" i="106"/>
  <c r="N185" i="103" s="1"/>
  <c r="P185" i="106"/>
  <c r="BB185" i="106"/>
  <c r="AY185" i="106"/>
  <c r="AY187" i="106"/>
  <c r="P187" i="106"/>
  <c r="N187" i="106"/>
  <c r="N187" i="103" s="1"/>
  <c r="AD187" i="103" s="1"/>
  <c r="BB187" i="106"/>
  <c r="AO187" i="106"/>
  <c r="BB188" i="106"/>
  <c r="AO188" i="106"/>
  <c r="AP188" i="106" s="1"/>
  <c r="N188" i="106"/>
  <c r="BB190" i="106"/>
  <c r="AO190" i="106"/>
  <c r="P190" i="106"/>
  <c r="N190" i="106"/>
  <c r="N190" i="103" s="1"/>
  <c r="AY210" i="106"/>
  <c r="P210" i="106"/>
  <c r="AE188" i="106"/>
  <c r="N189" i="106"/>
  <c r="N189" i="103" s="1"/>
  <c r="AD189" i="103" s="1"/>
  <c r="P189" i="106"/>
  <c r="BB189" i="106"/>
  <c r="AY189" i="106"/>
  <c r="AY191" i="106"/>
  <c r="P191" i="106"/>
  <c r="N191" i="106"/>
  <c r="N191" i="103" s="1"/>
  <c r="AD191" i="103" s="1"/>
  <c r="BB191" i="106"/>
  <c r="AO191" i="106"/>
  <c r="BB192" i="106"/>
  <c r="AO192" i="106"/>
  <c r="N192" i="106"/>
  <c r="BB194" i="106"/>
  <c r="AO194" i="106"/>
  <c r="AP194" i="106" s="1"/>
  <c r="P194" i="106"/>
  <c r="N194" i="106"/>
  <c r="N194" i="103" s="1"/>
  <c r="AD194" i="103" s="1"/>
  <c r="P197" i="106"/>
  <c r="N197" i="106"/>
  <c r="N197" i="103" s="1"/>
  <c r="AE197" i="106"/>
  <c r="AQ197" i="106" s="1"/>
  <c r="AY197" i="106"/>
  <c r="AP197" i="106"/>
  <c r="BB197" i="106"/>
  <c r="AE199" i="106"/>
  <c r="P205" i="106"/>
  <c r="N205" i="106"/>
  <c r="N205" i="103" s="1"/>
  <c r="AD205" i="103" s="1"/>
  <c r="AO176" i="106"/>
  <c r="AE179" i="106"/>
  <c r="AE183" i="106"/>
  <c r="AE187" i="106"/>
  <c r="AE191" i="106"/>
  <c r="AE195" i="106"/>
  <c r="AE205" i="106"/>
  <c r="P209" i="106"/>
  <c r="N209" i="106"/>
  <c r="N209" i="103" s="1"/>
  <c r="AC198" i="106"/>
  <c r="P201" i="106"/>
  <c r="N201" i="106"/>
  <c r="N201" i="103" s="1"/>
  <c r="BB205" i="106"/>
  <c r="AO196" i="106"/>
  <c r="AP196" i="106" s="1"/>
  <c r="AO200" i="106"/>
  <c r="AP200" i="106" s="1"/>
  <c r="AO204" i="106"/>
  <c r="AP204" i="106" s="1"/>
  <c r="AO208" i="106"/>
  <c r="AP208" i="106" s="1"/>
  <c r="AO212" i="106"/>
  <c r="AP212" i="106" s="1"/>
  <c r="BN214" i="103"/>
  <c r="BP214" i="103" s="1"/>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AL198" i="106" l="1"/>
  <c r="AS171" i="106"/>
  <c r="AV136" i="106"/>
  <c r="AW136" i="106" s="1"/>
  <c r="AL136" i="106"/>
  <c r="AL205" i="106"/>
  <c r="AM210" i="106"/>
  <c r="AZ171" i="106"/>
  <c r="AZ210" i="106"/>
  <c r="AM163" i="106"/>
  <c r="AP150" i="106"/>
  <c r="AS122" i="106"/>
  <c r="AR210" i="106"/>
  <c r="AZ163" i="106"/>
  <c r="AQ122" i="106"/>
  <c r="AZ143" i="106"/>
  <c r="AQ133" i="106"/>
  <c r="AV210" i="106"/>
  <c r="AW210" i="106" s="1"/>
  <c r="AS143" i="106"/>
  <c r="AR150" i="106"/>
  <c r="AP141" i="106"/>
  <c r="AR198" i="106"/>
  <c r="AZ205" i="106"/>
  <c r="AM171" i="106"/>
  <c r="AS163" i="106"/>
  <c r="AR139" i="106"/>
  <c r="AR122" i="106"/>
  <c r="AZ136" i="106"/>
  <c r="AS139" i="106"/>
  <c r="AV122" i="106"/>
  <c r="AW122" i="106" s="1"/>
  <c r="AD204" i="106"/>
  <c r="AQ152" i="106"/>
  <c r="AS128" i="106"/>
  <c r="AZ141" i="106"/>
  <c r="AD158" i="106"/>
  <c r="AQ141" i="106"/>
  <c r="AD177" i="103"/>
  <c r="AD123" i="106"/>
  <c r="AD202" i="106"/>
  <c r="AV150" i="106"/>
  <c r="AW150" i="106" s="1"/>
  <c r="AP146" i="106"/>
  <c r="AL168" i="106"/>
  <c r="AD211" i="106"/>
  <c r="AC204" i="106"/>
  <c r="AQ143" i="106"/>
  <c r="AP126" i="106"/>
  <c r="AV168" i="106"/>
  <c r="AW168" i="106" s="1"/>
  <c r="AQ137" i="106"/>
  <c r="AD129" i="106"/>
  <c r="AM209" i="106"/>
  <c r="AP155" i="106"/>
  <c r="AD168" i="106"/>
  <c r="AZ126" i="106"/>
  <c r="AV155" i="106"/>
  <c r="AW155" i="106" s="1"/>
  <c r="AD198" i="106"/>
  <c r="AD210" i="106"/>
  <c r="AV209" i="106"/>
  <c r="AW209" i="106" s="1"/>
  <c r="AL172" i="106"/>
  <c r="AD138" i="106"/>
  <c r="AR143" i="106"/>
  <c r="AM126" i="106"/>
  <c r="AL155" i="106"/>
  <c r="AQ146" i="106"/>
  <c r="AR209" i="106"/>
  <c r="AD171" i="106"/>
  <c r="AD206" i="106"/>
  <c r="AL207" i="106"/>
  <c r="AV173" i="106"/>
  <c r="AW173" i="106" s="1"/>
  <c r="AQ148" i="106"/>
  <c r="AV143" i="106"/>
  <c r="AW143" i="106" s="1"/>
  <c r="AV126" i="106"/>
  <c r="AW126" i="106" s="1"/>
  <c r="AZ155" i="106"/>
  <c r="AQ201" i="106"/>
  <c r="AQ192" i="106"/>
  <c r="AD117" i="106"/>
  <c r="AL209" i="106"/>
  <c r="AP143" i="106"/>
  <c r="AP210" i="106"/>
  <c r="AM207" i="106"/>
  <c r="AZ173" i="106"/>
  <c r="AQ147" i="106"/>
  <c r="AL143" i="106"/>
  <c r="AP209" i="106"/>
  <c r="AP131" i="106"/>
  <c r="AD143" i="103"/>
  <c r="AQ168" i="106"/>
  <c r="AQ193" i="106"/>
  <c r="AD168" i="103"/>
  <c r="BC135" i="103"/>
  <c r="AT135" i="103"/>
  <c r="AZ135" i="103"/>
  <c r="AX135" i="103"/>
  <c r="AT208" i="103"/>
  <c r="AR160" i="103"/>
  <c r="AL123" i="103"/>
  <c r="AD123" i="103"/>
  <c r="AR123" i="103"/>
  <c r="AD126" i="103"/>
  <c r="AQ208" i="103"/>
  <c r="AL135" i="103"/>
  <c r="AQ166" i="103"/>
  <c r="AL208" i="103"/>
  <c r="AD181" i="103"/>
  <c r="BC120" i="103"/>
  <c r="AD152" i="103"/>
  <c r="AQ115" i="103"/>
  <c r="AQ139" i="103"/>
  <c r="AZ142" i="103"/>
  <c r="AL142" i="103"/>
  <c r="BC142" i="103"/>
  <c r="AD197" i="103"/>
  <c r="AT120" i="103"/>
  <c r="AT151" i="103"/>
  <c r="AD183" i="103"/>
  <c r="AQ195" i="103"/>
  <c r="AQ146" i="103"/>
  <c r="AC181" i="103"/>
  <c r="AT158" i="103"/>
  <c r="AT139" i="103"/>
  <c r="AQ142" i="103"/>
  <c r="AZ132" i="103"/>
  <c r="BC132" i="103"/>
  <c r="BE132" i="103" s="1"/>
  <c r="BG132" i="103" s="1"/>
  <c r="AQ151" i="103"/>
  <c r="AQ121" i="103"/>
  <c r="AQ155" i="103"/>
  <c r="AX160" i="103"/>
  <c r="AX139" i="103"/>
  <c r="AZ139" i="103"/>
  <c r="AD167" i="103"/>
  <c r="AX133" i="103"/>
  <c r="AZ157" i="103"/>
  <c r="AR157" i="103"/>
  <c r="AL157" i="103"/>
  <c r="AQ210" i="103"/>
  <c r="AQ135" i="103"/>
  <c r="AQ117" i="103"/>
  <c r="AD173" i="103"/>
  <c r="AD185" i="103"/>
  <c r="AR139" i="103"/>
  <c r="AD134" i="103"/>
  <c r="AX117" i="103"/>
  <c r="AD159" i="103"/>
  <c r="AZ145" i="103"/>
  <c r="AL145" i="103"/>
  <c r="BC151" i="103"/>
  <c r="AQ160" i="103"/>
  <c r="AQ137" i="103"/>
  <c r="AZ160" i="103"/>
  <c r="AR117" i="103"/>
  <c r="AL151" i="103"/>
  <c r="AX142" i="103"/>
  <c r="AR151" i="103"/>
  <c r="AR145" i="103"/>
  <c r="AX150" i="103"/>
  <c r="AZ150" i="103"/>
  <c r="AD201" i="103"/>
  <c r="AR142" i="103"/>
  <c r="AD206" i="103"/>
  <c r="AL160" i="103"/>
  <c r="AZ117" i="103"/>
  <c r="AD141" i="103"/>
  <c r="AX151" i="103"/>
  <c r="BC153" i="103"/>
  <c r="BE153" i="103" s="1"/>
  <c r="AL153" i="103"/>
  <c r="AR136" i="103"/>
  <c r="AL136" i="103"/>
  <c r="AD170" i="106"/>
  <c r="N170" i="103"/>
  <c r="AD170" i="103" s="1"/>
  <c r="AD149" i="106"/>
  <c r="N149" i="103"/>
  <c r="AD149" i="103" s="1"/>
  <c r="AD151" i="106"/>
  <c r="N151" i="103"/>
  <c r="AD151" i="103" s="1"/>
  <c r="AD125" i="103"/>
  <c r="AD113" i="106"/>
  <c r="AD137" i="106"/>
  <c r="AD130" i="103"/>
  <c r="AM205" i="106"/>
  <c r="AD137" i="103"/>
  <c r="AQ205" i="106"/>
  <c r="AR205" i="106"/>
  <c r="AM198" i="106"/>
  <c r="AC174" i="106"/>
  <c r="AS173" i="106"/>
  <c r="AP128" i="106"/>
  <c r="AD128" i="106"/>
  <c r="N128" i="103"/>
  <c r="AD128" i="103" s="1"/>
  <c r="AD208" i="106"/>
  <c r="N208" i="103"/>
  <c r="AD208" i="103" s="1"/>
  <c r="AP173" i="106"/>
  <c r="AM128" i="106"/>
  <c r="AD146" i="106"/>
  <c r="AP198" i="106"/>
  <c r="AS210" i="106"/>
  <c r="AP205" i="106"/>
  <c r="AV198" i="106"/>
  <c r="AW198" i="106" s="1"/>
  <c r="AQ172" i="106"/>
  <c r="AD115" i="106"/>
  <c r="AM172" i="106"/>
  <c r="AQ207" i="106"/>
  <c r="AD114" i="106"/>
  <c r="N114" i="103"/>
  <c r="AD114" i="103" s="1"/>
  <c r="AC123" i="106"/>
  <c r="AD200" i="106"/>
  <c r="N200" i="103"/>
  <c r="AD200" i="103" s="1"/>
  <c r="AD164" i="106"/>
  <c r="N164" i="103"/>
  <c r="AD164" i="103" s="1"/>
  <c r="AQ164" i="106"/>
  <c r="AQ186" i="106"/>
  <c r="AD152" i="106"/>
  <c r="AS150" i="106"/>
  <c r="AQ182" i="106"/>
  <c r="AD196" i="106"/>
  <c r="N196" i="103"/>
  <c r="AD196" i="103" s="1"/>
  <c r="AD150" i="106"/>
  <c r="AQ179" i="106"/>
  <c r="AV201" i="106"/>
  <c r="AW201" i="106" s="1"/>
  <c r="AV207" i="106"/>
  <c r="AW207" i="106" s="1"/>
  <c r="AD140" i="106"/>
  <c r="N140" i="103"/>
  <c r="AD140" i="103" s="1"/>
  <c r="AQ134" i="106"/>
  <c r="AD147" i="106"/>
  <c r="AD172" i="106"/>
  <c r="AQ150" i="106"/>
  <c r="AQ210" i="106"/>
  <c r="AD160" i="106"/>
  <c r="N160" i="103"/>
  <c r="AD160" i="103" s="1"/>
  <c r="AC211" i="106"/>
  <c r="AQ163" i="106"/>
  <c r="AV163" i="106"/>
  <c r="AW163" i="106" s="1"/>
  <c r="AD177" i="106"/>
  <c r="AR207" i="106"/>
  <c r="AL141" i="106"/>
  <c r="AD163" i="103"/>
  <c r="AQ198" i="106"/>
  <c r="AD192" i="106"/>
  <c r="N192" i="103"/>
  <c r="AD192" i="103" s="1"/>
  <c r="AD156" i="106"/>
  <c r="N156" i="103"/>
  <c r="AD156" i="103" s="1"/>
  <c r="AS205" i="106"/>
  <c r="AS198" i="106"/>
  <c r="AD131" i="106"/>
  <c r="N131" i="103"/>
  <c r="AD131" i="103" s="1"/>
  <c r="AQ196" i="106"/>
  <c r="AD188" i="106"/>
  <c r="N188" i="103"/>
  <c r="AD188" i="103" s="1"/>
  <c r="AQ118" i="106"/>
  <c r="AD157" i="106"/>
  <c r="N157" i="103"/>
  <c r="AD157" i="103" s="1"/>
  <c r="AD176" i="103"/>
  <c r="AQ155" i="106"/>
  <c r="AQ121" i="106"/>
  <c r="AQ126" i="106"/>
  <c r="AD133" i="106"/>
  <c r="AD166" i="106"/>
  <c r="AQ125" i="106"/>
  <c r="AD144" i="106"/>
  <c r="AQ173" i="106"/>
  <c r="AD147" i="103"/>
  <c r="AD211" i="103"/>
  <c r="AT212" i="103"/>
  <c r="AL212" i="103"/>
  <c r="AX212" i="103"/>
  <c r="AZ212" i="103"/>
  <c r="AR172" i="103"/>
  <c r="AT172" i="103"/>
  <c r="AL172" i="103"/>
  <c r="AZ172" i="103"/>
  <c r="AQ143" i="103"/>
  <c r="AC176" i="103"/>
  <c r="AD190" i="103"/>
  <c r="AC143" i="103"/>
  <c r="AC123" i="103"/>
  <c r="AX172" i="103"/>
  <c r="AQ205" i="103"/>
  <c r="AX165" i="103"/>
  <c r="AC156" i="103"/>
  <c r="AC147" i="103"/>
  <c r="BC131" i="103"/>
  <c r="AZ131" i="103"/>
  <c r="AR120" i="103"/>
  <c r="AL120" i="103"/>
  <c r="AZ120" i="103"/>
  <c r="AQ172" i="103"/>
  <c r="BC212" i="103"/>
  <c r="BE212" i="103" s="1"/>
  <c r="BG212" i="103" s="1"/>
  <c r="AQ185" i="103"/>
  <c r="AC197" i="103"/>
  <c r="AC192" i="103"/>
  <c r="AR155" i="103"/>
  <c r="BC155" i="103"/>
  <c r="AQ133" i="103"/>
  <c r="AD179" i="103"/>
  <c r="AR212" i="103"/>
  <c r="AQ147" i="103"/>
  <c r="BC123" i="103"/>
  <c r="AZ123" i="103"/>
  <c r="AX208" i="103"/>
  <c r="AD210" i="103"/>
  <c r="AC210" i="103"/>
  <c r="AC201" i="103"/>
  <c r="AC177" i="103"/>
  <c r="BC168" i="103"/>
  <c r="BE168" i="103" s="1"/>
  <c r="BG168" i="103" s="1"/>
  <c r="AZ168" i="103"/>
  <c r="AX123" i="103"/>
  <c r="AC168" i="103"/>
  <c r="BC172" i="103"/>
  <c r="BE172" i="103" s="1"/>
  <c r="BG172" i="103" s="1"/>
  <c r="AC162" i="103"/>
  <c r="AQ123" i="103"/>
  <c r="AL182" i="103"/>
  <c r="BC182" i="103"/>
  <c r="BE182" i="103" s="1"/>
  <c r="AX155" i="103"/>
  <c r="AQ187" i="103"/>
  <c r="AQ138" i="103"/>
  <c r="AQ162" i="103"/>
  <c r="AQ201" i="103"/>
  <c r="AX115" i="103"/>
  <c r="AD178" i="103"/>
  <c r="AC178" i="103"/>
  <c r="AQ131" i="103"/>
  <c r="BE120" i="103"/>
  <c r="BG120" i="103"/>
  <c r="AZ174" i="103"/>
  <c r="AL174" i="103"/>
  <c r="AT174" i="103"/>
  <c r="AX174" i="103"/>
  <c r="AR174" i="103"/>
  <c r="BC174" i="103"/>
  <c r="AQ174" i="103"/>
  <c r="AD113" i="103"/>
  <c r="AT178" i="103"/>
  <c r="BC178" i="103"/>
  <c r="AL178" i="103"/>
  <c r="AZ178" i="103"/>
  <c r="AR178" i="103"/>
  <c r="AQ178" i="103"/>
  <c r="BE157" i="103"/>
  <c r="AT169" i="103"/>
  <c r="AR169" i="103"/>
  <c r="AX169" i="103"/>
  <c r="AZ169" i="103"/>
  <c r="AL169" i="103"/>
  <c r="BC169" i="103"/>
  <c r="AQ169" i="103"/>
  <c r="AD180" i="103"/>
  <c r="AC180" i="103"/>
  <c r="AZ197" i="103"/>
  <c r="AL197" i="103"/>
  <c r="BC197" i="103"/>
  <c r="AX197" i="103"/>
  <c r="AT197" i="103"/>
  <c r="AR197" i="103"/>
  <c r="BE154" i="103"/>
  <c r="BG154" i="103" s="1"/>
  <c r="AZ189" i="103"/>
  <c r="AL189" i="103"/>
  <c r="BC189" i="103"/>
  <c r="AR189" i="103"/>
  <c r="AT189" i="103"/>
  <c r="AL113" i="103"/>
  <c r="BC113" i="103"/>
  <c r="AZ113" i="103"/>
  <c r="AT113" i="103"/>
  <c r="AR113" i="103"/>
  <c r="AQ113" i="103"/>
  <c r="AR170" i="103"/>
  <c r="BC170" i="103"/>
  <c r="AZ170" i="103"/>
  <c r="AL170" i="103"/>
  <c r="AT170" i="103"/>
  <c r="BE151" i="103"/>
  <c r="BG151" i="103"/>
  <c r="AQ194" i="103"/>
  <c r="AC174" i="103"/>
  <c r="AC185" i="103"/>
  <c r="BE180" i="103"/>
  <c r="AC137" i="103"/>
  <c r="AT146" i="103"/>
  <c r="AZ146" i="103"/>
  <c r="AL146" i="103"/>
  <c r="BC146" i="103"/>
  <c r="AR146" i="103"/>
  <c r="AQ140" i="103"/>
  <c r="BE204" i="103"/>
  <c r="BG204" i="103" s="1"/>
  <c r="AX210" i="103"/>
  <c r="BH117" i="103"/>
  <c r="BE164" i="103"/>
  <c r="AL137" i="103"/>
  <c r="AZ137" i="103"/>
  <c r="BC137" i="103"/>
  <c r="AT137" i="103"/>
  <c r="AR137" i="103"/>
  <c r="AQ177" i="103"/>
  <c r="AT190" i="103"/>
  <c r="AZ190" i="103"/>
  <c r="AL190" i="103"/>
  <c r="AR190" i="103"/>
  <c r="BC190" i="103"/>
  <c r="BE130" i="103"/>
  <c r="BG130" i="103"/>
  <c r="AC169" i="103"/>
  <c r="AD169" i="103"/>
  <c r="AC209" i="103"/>
  <c r="AD209" i="103"/>
  <c r="AZ147" i="103"/>
  <c r="AT147" i="103"/>
  <c r="BC147" i="103"/>
  <c r="AR147" i="103"/>
  <c r="AL147" i="103"/>
  <c r="AX195" i="103"/>
  <c r="BC195" i="103"/>
  <c r="AL195" i="103"/>
  <c r="AT195" i="103"/>
  <c r="AR195" i="103"/>
  <c r="AZ195" i="103"/>
  <c r="AR114" i="103"/>
  <c r="BC114" i="103"/>
  <c r="AZ114" i="103"/>
  <c r="AL114" i="103"/>
  <c r="AT114" i="103"/>
  <c r="AD165" i="103"/>
  <c r="AQ144" i="103"/>
  <c r="AQ206" i="103"/>
  <c r="AD138" i="103"/>
  <c r="AX178" i="103"/>
  <c r="AT185" i="103"/>
  <c r="AX185" i="103"/>
  <c r="BC185" i="103"/>
  <c r="AZ185" i="103"/>
  <c r="AL185" i="103"/>
  <c r="AR185" i="103"/>
  <c r="AX163" i="103"/>
  <c r="BC163" i="103"/>
  <c r="AL163" i="103"/>
  <c r="AR163" i="103"/>
  <c r="AT163" i="103"/>
  <c r="AZ163" i="103"/>
  <c r="AQ163" i="103"/>
  <c r="AL121" i="103"/>
  <c r="AT121" i="103"/>
  <c r="AR121" i="103"/>
  <c r="BC121" i="103"/>
  <c r="AZ121" i="103"/>
  <c r="AZ186" i="103"/>
  <c r="AR186" i="103"/>
  <c r="AL186" i="103"/>
  <c r="BC186" i="103"/>
  <c r="AX186" i="103"/>
  <c r="AT186" i="103"/>
  <c r="AL140" i="103"/>
  <c r="BC140" i="103"/>
  <c r="AZ140" i="103"/>
  <c r="AT140" i="103"/>
  <c r="AR140" i="103"/>
  <c r="AD117" i="103"/>
  <c r="AL119" i="103"/>
  <c r="AX119" i="103"/>
  <c r="AZ119" i="103"/>
  <c r="AR119" i="103"/>
  <c r="BC119" i="103"/>
  <c r="AT119" i="103"/>
  <c r="AL192" i="103"/>
  <c r="AZ192" i="103"/>
  <c r="BC192" i="103"/>
  <c r="AR192" i="103"/>
  <c r="AT192" i="103"/>
  <c r="BG152" i="103"/>
  <c r="BE152" i="103"/>
  <c r="AD124" i="103"/>
  <c r="AC124" i="103"/>
  <c r="AD129" i="103"/>
  <c r="AC129" i="103"/>
  <c r="AQ171" i="103"/>
  <c r="AX125" i="103"/>
  <c r="AT209" i="103"/>
  <c r="AR209" i="103"/>
  <c r="BC209" i="103"/>
  <c r="AZ209" i="103"/>
  <c r="AL209" i="103"/>
  <c r="AD182" i="103"/>
  <c r="AR134" i="103"/>
  <c r="AZ134" i="103"/>
  <c r="AT134" i="103"/>
  <c r="AL134" i="103"/>
  <c r="BC134" i="103"/>
  <c r="AQ134" i="103"/>
  <c r="BC162" i="103"/>
  <c r="AL162" i="103"/>
  <c r="AZ162" i="103"/>
  <c r="AT162" i="103"/>
  <c r="AR162" i="103"/>
  <c r="AD158" i="103"/>
  <c r="AC158" i="103"/>
  <c r="AL129" i="103"/>
  <c r="AT129" i="103"/>
  <c r="AR129" i="103"/>
  <c r="BC129" i="103"/>
  <c r="AZ129" i="103"/>
  <c r="AX129" i="103"/>
  <c r="BE208" i="103"/>
  <c r="BG208" i="103" s="1"/>
  <c r="AX211" i="103"/>
  <c r="AT211" i="103"/>
  <c r="AL211" i="103"/>
  <c r="AZ211" i="103"/>
  <c r="AR211" i="103"/>
  <c r="BC211" i="103"/>
  <c r="BE176" i="103"/>
  <c r="BG176" i="103" s="1"/>
  <c r="AL138" i="103"/>
  <c r="AR138" i="103"/>
  <c r="AZ138" i="103"/>
  <c r="BC138" i="103"/>
  <c r="AT138" i="103"/>
  <c r="AQ192" i="103"/>
  <c r="AL184" i="103"/>
  <c r="BC184" i="103"/>
  <c r="AR184" i="103"/>
  <c r="AT184" i="103"/>
  <c r="AZ184" i="103"/>
  <c r="AC163" i="103"/>
  <c r="BG182" i="103"/>
  <c r="BH182" i="103" s="1"/>
  <c r="AZ194" i="103"/>
  <c r="BC194" i="103"/>
  <c r="AL194" i="103"/>
  <c r="AT194" i="103"/>
  <c r="AR194" i="103"/>
  <c r="AR196" i="103"/>
  <c r="BC196" i="103"/>
  <c r="AL196" i="103"/>
  <c r="AT196" i="103"/>
  <c r="AZ196" i="103"/>
  <c r="AZ181" i="103"/>
  <c r="AL181" i="103"/>
  <c r="AR181" i="103"/>
  <c r="BC181" i="103"/>
  <c r="AX181" i="103"/>
  <c r="AT181" i="103"/>
  <c r="BE122" i="103"/>
  <c r="BG122" i="103" s="1"/>
  <c r="AQ186" i="103"/>
  <c r="BE150" i="103"/>
  <c r="AR188" i="103"/>
  <c r="BC188" i="103"/>
  <c r="AZ188" i="103"/>
  <c r="AT188" i="103"/>
  <c r="AL188" i="103"/>
  <c r="BO214" i="103"/>
  <c r="AQ197" i="103"/>
  <c r="AC132" i="103"/>
  <c r="AD132" i="103"/>
  <c r="AZ165" i="103"/>
  <c r="AL165" i="103"/>
  <c r="AR165" i="103"/>
  <c r="BC165" i="103"/>
  <c r="AT165" i="103"/>
  <c r="AQ181" i="103"/>
  <c r="AL127" i="103"/>
  <c r="AX127" i="103"/>
  <c r="BC127" i="103"/>
  <c r="AR127" i="103"/>
  <c r="AZ127" i="103"/>
  <c r="AT127" i="103"/>
  <c r="AT177" i="103"/>
  <c r="AX177" i="103"/>
  <c r="AR177" i="103"/>
  <c r="BC177" i="103"/>
  <c r="AL177" i="103"/>
  <c r="AZ177" i="103"/>
  <c r="AX179" i="103"/>
  <c r="AT179" i="103"/>
  <c r="AZ179" i="103"/>
  <c r="BC179" i="103"/>
  <c r="AR179" i="103"/>
  <c r="AL179" i="103"/>
  <c r="AZ205" i="103"/>
  <c r="AL205" i="103"/>
  <c r="AT205" i="103"/>
  <c r="AR205" i="103"/>
  <c r="BC205" i="103"/>
  <c r="AX205" i="103"/>
  <c r="BE148" i="103"/>
  <c r="BG148" i="103" s="1"/>
  <c r="BC126" i="103"/>
  <c r="AL126" i="103"/>
  <c r="AZ126" i="103"/>
  <c r="AT126" i="103"/>
  <c r="AR126" i="103"/>
  <c r="AX140" i="103"/>
  <c r="AZ143" i="103"/>
  <c r="AL143" i="103"/>
  <c r="BC143" i="103"/>
  <c r="AT143" i="103"/>
  <c r="AR143" i="103"/>
  <c r="AX166" i="103"/>
  <c r="BC166" i="103"/>
  <c r="AZ166" i="103"/>
  <c r="AT166" i="103"/>
  <c r="AR166" i="103"/>
  <c r="AL166" i="103"/>
  <c r="AC173" i="103"/>
  <c r="BG160" i="103"/>
  <c r="BH160" i="103" s="1"/>
  <c r="AZ141" i="103"/>
  <c r="AL141" i="103"/>
  <c r="AT141" i="103"/>
  <c r="BC141" i="103"/>
  <c r="AX141" i="103"/>
  <c r="AR141" i="103"/>
  <c r="AQ209" i="103"/>
  <c r="AQ126" i="103"/>
  <c r="AQ119" i="103"/>
  <c r="AQ114" i="103"/>
  <c r="AL125" i="103"/>
  <c r="AT125" i="103"/>
  <c r="BC125" i="103"/>
  <c r="AZ125" i="103"/>
  <c r="AR125" i="103"/>
  <c r="BG145" i="103"/>
  <c r="BE145" i="103"/>
  <c r="AL200" i="103"/>
  <c r="BC200" i="103"/>
  <c r="AZ200" i="103"/>
  <c r="AT200" i="103"/>
  <c r="AR200" i="103"/>
  <c r="AQ188" i="103"/>
  <c r="BG133" i="103"/>
  <c r="BH133" i="103" s="1"/>
  <c r="AT193" i="103"/>
  <c r="AL193" i="103"/>
  <c r="AZ193" i="103"/>
  <c r="BC193" i="103"/>
  <c r="AR193" i="103"/>
  <c r="AZ173" i="103"/>
  <c r="AL173" i="103"/>
  <c r="BC173" i="103"/>
  <c r="AR173" i="103"/>
  <c r="AT173" i="103"/>
  <c r="AZ210" i="103"/>
  <c r="AT210" i="103"/>
  <c r="AR210" i="103"/>
  <c r="AL210" i="103"/>
  <c r="BC210" i="103"/>
  <c r="AX203" i="103"/>
  <c r="AR203" i="103"/>
  <c r="AZ203" i="103"/>
  <c r="AT203" i="103"/>
  <c r="AL203" i="103"/>
  <c r="BC203" i="103"/>
  <c r="AQ200" i="103"/>
  <c r="BC118" i="103"/>
  <c r="AL118" i="103"/>
  <c r="AZ118" i="103"/>
  <c r="AT118" i="103"/>
  <c r="AR118" i="103"/>
  <c r="AX187" i="103"/>
  <c r="AZ187" i="103"/>
  <c r="AT187" i="103"/>
  <c r="AR187" i="103"/>
  <c r="BC187" i="103"/>
  <c r="AL187" i="103"/>
  <c r="BE136" i="103"/>
  <c r="BG136" i="103" s="1"/>
  <c r="AC133" i="103"/>
  <c r="AD133" i="103"/>
  <c r="AQ203" i="103"/>
  <c r="AQ118" i="103"/>
  <c r="BE115" i="103"/>
  <c r="BG115" i="103" s="1"/>
  <c r="AX170" i="103"/>
  <c r="BH158" i="103"/>
  <c r="AQ127" i="103"/>
  <c r="BE149" i="103"/>
  <c r="BG149" i="103" s="1"/>
  <c r="AX173" i="103"/>
  <c r="AX138" i="103"/>
  <c r="AX196" i="103"/>
  <c r="BH132" i="103"/>
  <c r="BH124" i="103"/>
  <c r="AX121" i="103"/>
  <c r="AX171" i="103"/>
  <c r="AR171" i="103"/>
  <c r="BC171" i="103"/>
  <c r="AL171" i="103"/>
  <c r="AZ171" i="103"/>
  <c r="AT171" i="103"/>
  <c r="AT206" i="103"/>
  <c r="BC206" i="103"/>
  <c r="AL206" i="103"/>
  <c r="AZ206" i="103"/>
  <c r="AR206" i="103"/>
  <c r="AC152" i="103"/>
  <c r="AT144" i="103"/>
  <c r="AZ144" i="103"/>
  <c r="AX144" i="103"/>
  <c r="BC144" i="103"/>
  <c r="AR144" i="103"/>
  <c r="AL144" i="103"/>
  <c r="AX189" i="103"/>
  <c r="BE139" i="103"/>
  <c r="BG139" i="103" s="1"/>
  <c r="AX193" i="103"/>
  <c r="AZ202" i="103"/>
  <c r="BC202" i="103"/>
  <c r="AL202" i="103"/>
  <c r="AR202" i="103"/>
  <c r="AT202" i="103"/>
  <c r="BE198" i="103"/>
  <c r="AT201" i="103"/>
  <c r="BC201" i="103"/>
  <c r="AZ201" i="103"/>
  <c r="AR201" i="103"/>
  <c r="AL201" i="103"/>
  <c r="AC188" i="103"/>
  <c r="AD146" i="103"/>
  <c r="AQ189" i="103"/>
  <c r="AQ173" i="103"/>
  <c r="BG156" i="103"/>
  <c r="BH156" i="103" s="1"/>
  <c r="AX137" i="103"/>
  <c r="BG116" i="103"/>
  <c r="BH116" i="103" s="1"/>
  <c r="AX162" i="103"/>
  <c r="AX114" i="103"/>
  <c r="AD175" i="106"/>
  <c r="AQ123" i="106"/>
  <c r="AP136" i="106"/>
  <c r="AS136" i="106"/>
  <c r="AD184" i="106"/>
  <c r="AC206" i="106"/>
  <c r="AQ180" i="106"/>
  <c r="AQ170" i="106"/>
  <c r="AQ166" i="106"/>
  <c r="AD139" i="106"/>
  <c r="AQ142" i="106"/>
  <c r="AQ127" i="106"/>
  <c r="AC176" i="106"/>
  <c r="AQ162" i="106"/>
  <c r="AS126" i="106"/>
  <c r="AR126" i="106"/>
  <c r="AR131" i="106"/>
  <c r="AM131" i="106"/>
  <c r="AL131" i="106"/>
  <c r="AS131" i="106"/>
  <c r="AZ131" i="106"/>
  <c r="AS164" i="106"/>
  <c r="AR164" i="106"/>
  <c r="AM164" i="106"/>
  <c r="AL164" i="106"/>
  <c r="AZ164" i="106"/>
  <c r="AM141" i="106"/>
  <c r="AS141" i="106"/>
  <c r="AM137" i="106"/>
  <c r="AL137" i="106"/>
  <c r="AQ188" i="106"/>
  <c r="AD203" i="106"/>
  <c r="AR158" i="106"/>
  <c r="AZ158" i="106"/>
  <c r="AV158" i="106"/>
  <c r="AW158" i="106" s="1"/>
  <c r="AP158" i="106"/>
  <c r="AL158" i="106"/>
  <c r="AS158" i="106"/>
  <c r="AM158" i="106"/>
  <c r="AQ206" i="106"/>
  <c r="AL201" i="106"/>
  <c r="AZ137" i="106"/>
  <c r="AR146" i="106"/>
  <c r="AZ146" i="106"/>
  <c r="AL146" i="106"/>
  <c r="AV146" i="106"/>
  <c r="AW146" i="106" s="1"/>
  <c r="AS146" i="106"/>
  <c r="AL160" i="106"/>
  <c r="AZ201" i="106"/>
  <c r="AQ178" i="106"/>
  <c r="AC118" i="106"/>
  <c r="AQ165" i="106"/>
  <c r="AV160" i="106"/>
  <c r="AW160" i="106" s="1"/>
  <c r="AR201" i="106"/>
  <c r="AQ160" i="106"/>
  <c r="AS137" i="106"/>
  <c r="AC115" i="106"/>
  <c r="AS201" i="106"/>
  <c r="AC144" i="106"/>
  <c r="AQ200" i="106"/>
  <c r="AD126" i="106"/>
  <c r="AC113" i="106"/>
  <c r="AV171" i="106"/>
  <c r="AW171" i="106" s="1"/>
  <c r="AQ174" i="106"/>
  <c r="AC129" i="106"/>
  <c r="AD162" i="106"/>
  <c r="AQ145" i="106"/>
  <c r="AZ209" i="106"/>
  <c r="AQ209" i="106"/>
  <c r="AR172" i="106"/>
  <c r="AS172" i="106"/>
  <c r="AZ172" i="106"/>
  <c r="AQ131" i="106"/>
  <c r="AP171" i="106"/>
  <c r="AR115" i="106"/>
  <c r="AS115" i="106"/>
  <c r="AM115" i="106"/>
  <c r="AL115" i="106"/>
  <c r="AZ115" i="106"/>
  <c r="AD186" i="106"/>
  <c r="AQ114" i="106"/>
  <c r="AQ120" i="106"/>
  <c r="AQ199" i="106"/>
  <c r="AQ203" i="106"/>
  <c r="AD178" i="106"/>
  <c r="AM118" i="106"/>
  <c r="AL118" i="106"/>
  <c r="AZ118" i="106"/>
  <c r="AV118" i="106"/>
  <c r="AW118" i="106" s="1"/>
  <c r="AR137" i="106"/>
  <c r="AD163" i="106"/>
  <c r="AD155" i="106"/>
  <c r="AQ140" i="106"/>
  <c r="AC207" i="106"/>
  <c r="AQ138" i="106"/>
  <c r="AR171" i="106"/>
  <c r="AD154" i="106"/>
  <c r="AR163" i="106"/>
  <c r="AL163" i="106"/>
  <c r="AM150" i="106"/>
  <c r="AZ150" i="106"/>
  <c r="AQ136" i="106"/>
  <c r="AM139" i="106"/>
  <c r="AL139" i="106"/>
  <c r="AQ139" i="106"/>
  <c r="AC158" i="106"/>
  <c r="AP137" i="106"/>
  <c r="AR160" i="106"/>
  <c r="AM160" i="106"/>
  <c r="AP160" i="106"/>
  <c r="AP186" i="106"/>
  <c r="AS160" i="106"/>
  <c r="AP201" i="106"/>
  <c r="AQ151" i="106"/>
  <c r="AQ158" i="106"/>
  <c r="AQ204" i="106"/>
  <c r="AD136" i="106"/>
  <c r="AR136" i="106"/>
  <c r="AZ139" i="106"/>
  <c r="AQ129" i="106"/>
  <c r="AQ135" i="106"/>
  <c r="AZ168" i="106"/>
  <c r="AS168" i="106"/>
  <c r="AR168" i="106"/>
  <c r="AP168" i="106"/>
  <c r="AS155" i="106"/>
  <c r="AM155" i="106"/>
  <c r="AQ115" i="106"/>
  <c r="AP115" i="106"/>
  <c r="AP176" i="106"/>
  <c r="AV176" i="106"/>
  <c r="AW176" i="106" s="1"/>
  <c r="AZ176" i="106"/>
  <c r="AR176" i="106"/>
  <c r="AM176" i="106"/>
  <c r="AS176" i="106"/>
  <c r="AL176" i="106"/>
  <c r="AS177" i="106"/>
  <c r="AV177" i="106"/>
  <c r="AW177" i="106" s="1"/>
  <c r="AM177" i="106"/>
  <c r="AZ177" i="106"/>
  <c r="AR177" i="106"/>
  <c r="AL177" i="106"/>
  <c r="AP177" i="106"/>
  <c r="AZ195" i="106"/>
  <c r="AL195" i="106"/>
  <c r="AV195" i="106"/>
  <c r="AW195" i="106" s="1"/>
  <c r="AM195" i="106"/>
  <c r="AS195" i="106"/>
  <c r="AR195" i="106"/>
  <c r="AD187" i="106"/>
  <c r="AC187" i="106"/>
  <c r="AL151" i="106"/>
  <c r="AR151" i="106"/>
  <c r="AM151" i="106"/>
  <c r="AZ151" i="106"/>
  <c r="AV151" i="106"/>
  <c r="AW151" i="106" s="1"/>
  <c r="AP151" i="106"/>
  <c r="AS151" i="106"/>
  <c r="AQ130" i="106"/>
  <c r="AD191" i="106"/>
  <c r="AC191" i="106"/>
  <c r="AV119" i="106"/>
  <c r="AW119" i="106" s="1"/>
  <c r="AS119" i="106"/>
  <c r="AM119" i="106"/>
  <c r="AL119" i="106"/>
  <c r="AZ119" i="106"/>
  <c r="AR119" i="106"/>
  <c r="AD195" i="106"/>
  <c r="AC195" i="106"/>
  <c r="AC202" i="106"/>
  <c r="AD194" i="106"/>
  <c r="AV190" i="106"/>
  <c r="AW190" i="106" s="1"/>
  <c r="AM190" i="106"/>
  <c r="AL190" i="106"/>
  <c r="AS190" i="106"/>
  <c r="AR190" i="106"/>
  <c r="AQ190" i="106"/>
  <c r="AZ190" i="106"/>
  <c r="AC177" i="106"/>
  <c r="AR153" i="106"/>
  <c r="AS153" i="106"/>
  <c r="AZ153" i="106"/>
  <c r="AV153" i="106"/>
  <c r="AW153" i="106" s="1"/>
  <c r="AM153" i="106"/>
  <c r="AL153" i="106"/>
  <c r="AR170" i="106"/>
  <c r="AM170" i="106"/>
  <c r="AV170" i="106"/>
  <c r="AW170" i="106" s="1"/>
  <c r="AS170" i="106"/>
  <c r="AZ170" i="106"/>
  <c r="AL170" i="106"/>
  <c r="AZ154" i="106"/>
  <c r="AM154" i="106"/>
  <c r="AL154" i="106"/>
  <c r="AV154" i="106"/>
  <c r="AW154" i="106" s="1"/>
  <c r="AS154" i="106"/>
  <c r="AR154" i="106"/>
  <c r="AD125" i="106"/>
  <c r="AC125" i="106"/>
  <c r="AC145" i="106"/>
  <c r="AD145" i="106"/>
  <c r="AR124" i="106"/>
  <c r="AP124" i="106"/>
  <c r="AM124" i="106"/>
  <c r="AS124" i="106"/>
  <c r="AL124" i="106"/>
  <c r="AZ124" i="106"/>
  <c r="AV124" i="106"/>
  <c r="AW124" i="106" s="1"/>
  <c r="AZ130" i="106"/>
  <c r="AM130" i="106"/>
  <c r="AL130" i="106"/>
  <c r="AV130" i="106"/>
  <c r="AW130" i="106" s="1"/>
  <c r="AR130" i="106"/>
  <c r="AS130" i="106"/>
  <c r="AC179" i="106"/>
  <c r="AD179" i="106"/>
  <c r="AP130" i="106"/>
  <c r="AC181" i="106"/>
  <c r="AD181" i="106"/>
  <c r="AQ157" i="106"/>
  <c r="AR157" i="106"/>
  <c r="AZ157" i="106"/>
  <c r="AL157" i="106"/>
  <c r="AM157" i="106"/>
  <c r="AV157" i="106"/>
  <c r="AW157" i="106" s="1"/>
  <c r="AS157" i="106"/>
  <c r="AZ175" i="106"/>
  <c r="AM175" i="106"/>
  <c r="AL175" i="106"/>
  <c r="AS175" i="106"/>
  <c r="AR175" i="106"/>
  <c r="AV175" i="106"/>
  <c r="AW175" i="106" s="1"/>
  <c r="AS156" i="106"/>
  <c r="AR156" i="106"/>
  <c r="AZ156" i="106"/>
  <c r="AV156" i="106"/>
  <c r="AW156" i="106" s="1"/>
  <c r="AP156" i="106"/>
  <c r="AL156" i="106"/>
  <c r="AM156" i="106"/>
  <c r="AD127" i="106"/>
  <c r="AC127" i="106"/>
  <c r="AR169" i="106"/>
  <c r="AL169" i="106"/>
  <c r="AV169" i="106"/>
  <c r="AW169" i="106" s="1"/>
  <c r="AS169" i="106"/>
  <c r="AM169" i="106"/>
  <c r="AZ169" i="106"/>
  <c r="AC130" i="106"/>
  <c r="AD130" i="106"/>
  <c r="AD141" i="106"/>
  <c r="AC141" i="106"/>
  <c r="AR132" i="106"/>
  <c r="AV132" i="106"/>
  <c r="AW132" i="106" s="1"/>
  <c r="AM132" i="106"/>
  <c r="AZ132" i="106"/>
  <c r="AL132" i="106"/>
  <c r="AS132" i="106"/>
  <c r="AZ114" i="106"/>
  <c r="AM114" i="106"/>
  <c r="AL114" i="106"/>
  <c r="AS114" i="106"/>
  <c r="AR114" i="106"/>
  <c r="AV114" i="106"/>
  <c r="AW114" i="106" s="1"/>
  <c r="AC169" i="106"/>
  <c r="AD169" i="106"/>
  <c r="AD167" i="106"/>
  <c r="AQ156" i="106"/>
  <c r="AV212" i="106"/>
  <c r="AW212" i="106" s="1"/>
  <c r="AZ212" i="106"/>
  <c r="AS212" i="106"/>
  <c r="AL212" i="106"/>
  <c r="AR212" i="106"/>
  <c r="AP190" i="106"/>
  <c r="AP153" i="106"/>
  <c r="AD180" i="106"/>
  <c r="AC180" i="106"/>
  <c r="AV202" i="106"/>
  <c r="AW202" i="106" s="1"/>
  <c r="AM202" i="106"/>
  <c r="AL202" i="106"/>
  <c r="AZ202" i="106"/>
  <c r="AR202" i="106"/>
  <c r="AS202" i="106"/>
  <c r="AQ175" i="106"/>
  <c r="AM140" i="106"/>
  <c r="AL140" i="106"/>
  <c r="AZ140" i="106"/>
  <c r="AV140" i="106"/>
  <c r="AW140" i="106" s="1"/>
  <c r="AS140" i="106"/>
  <c r="AR140" i="106"/>
  <c r="AZ148" i="106"/>
  <c r="AL148" i="106"/>
  <c r="AM148" i="106"/>
  <c r="AS148" i="106"/>
  <c r="AR148" i="106"/>
  <c r="AV148" i="106"/>
  <c r="AW148" i="106" s="1"/>
  <c r="AV178" i="106"/>
  <c r="AW178" i="106" s="1"/>
  <c r="AM178" i="106"/>
  <c r="AZ178" i="106"/>
  <c r="AL178" i="106"/>
  <c r="AS178" i="106"/>
  <c r="AR178" i="106"/>
  <c r="AP132" i="106"/>
  <c r="AQ153" i="106"/>
  <c r="AV166" i="106"/>
  <c r="AW166" i="106" s="1"/>
  <c r="AL166" i="106"/>
  <c r="AS166" i="106"/>
  <c r="AM166" i="106"/>
  <c r="AZ166" i="106"/>
  <c r="AR166" i="106"/>
  <c r="AP114" i="106"/>
  <c r="AV147" i="106"/>
  <c r="AW147" i="106" s="1"/>
  <c r="AL147" i="106"/>
  <c r="AZ147" i="106"/>
  <c r="AS147" i="106"/>
  <c r="AR147" i="106"/>
  <c r="AM147" i="106"/>
  <c r="AQ167" i="106"/>
  <c r="AD182" i="106"/>
  <c r="AQ154" i="106"/>
  <c r="AZ152" i="106"/>
  <c r="AV152" i="106"/>
  <c r="AW152" i="106" s="1"/>
  <c r="AL152" i="106"/>
  <c r="AS152" i="106"/>
  <c r="AP152" i="106"/>
  <c r="AM152" i="106"/>
  <c r="AR152" i="106"/>
  <c r="AQ211" i="106"/>
  <c r="AR121" i="106"/>
  <c r="AV121" i="106"/>
  <c r="AW121" i="106" s="1"/>
  <c r="AS121" i="106"/>
  <c r="AM121" i="106"/>
  <c r="AL121" i="106"/>
  <c r="AZ121" i="106"/>
  <c r="AS125" i="106"/>
  <c r="AR125" i="106"/>
  <c r="AL125" i="106"/>
  <c r="AZ125" i="106"/>
  <c r="AM125" i="106"/>
  <c r="AV125" i="106"/>
  <c r="AW125" i="106" s="1"/>
  <c r="AP125" i="106"/>
  <c r="AD190" i="106"/>
  <c r="AD173" i="106"/>
  <c r="AC173" i="106"/>
  <c r="AV174" i="106"/>
  <c r="AW174" i="106" s="1"/>
  <c r="AR174" i="106"/>
  <c r="AZ174" i="106"/>
  <c r="AS174" i="106"/>
  <c r="AM174" i="106"/>
  <c r="AL174" i="106"/>
  <c r="AQ195" i="106"/>
  <c r="AD185" i="106"/>
  <c r="AC185" i="106"/>
  <c r="AD161" i="106"/>
  <c r="AC161" i="106"/>
  <c r="AC194" i="106"/>
  <c r="AR165" i="106"/>
  <c r="AL165" i="106"/>
  <c r="AM165" i="106"/>
  <c r="AV165" i="106"/>
  <c r="AW165" i="106" s="1"/>
  <c r="AS165" i="106"/>
  <c r="AZ165" i="106"/>
  <c r="AC203" i="106"/>
  <c r="AD153" i="106"/>
  <c r="AC153" i="106"/>
  <c r="AL138" i="106"/>
  <c r="AM138" i="106"/>
  <c r="AZ138" i="106"/>
  <c r="AS138" i="106"/>
  <c r="AR138" i="106"/>
  <c r="AV138" i="106"/>
  <c r="AW138" i="106" s="1"/>
  <c r="AD132" i="106"/>
  <c r="AC132" i="106"/>
  <c r="AR116" i="106"/>
  <c r="AV116" i="106"/>
  <c r="AW116" i="106" s="1"/>
  <c r="AL116" i="106"/>
  <c r="AZ116" i="106"/>
  <c r="AP116" i="106"/>
  <c r="AS116" i="106"/>
  <c r="AM116" i="106"/>
  <c r="AD135" i="106"/>
  <c r="AV182" i="106"/>
  <c r="AW182" i="106" s="1"/>
  <c r="AM182" i="106"/>
  <c r="AZ182" i="106"/>
  <c r="AR182" i="106"/>
  <c r="AL182" i="106"/>
  <c r="AS182" i="106"/>
  <c r="AQ144" i="106"/>
  <c r="AL187" i="106"/>
  <c r="AV187" i="106"/>
  <c r="AW187" i="106" s="1"/>
  <c r="AM187" i="106"/>
  <c r="AZ187" i="106"/>
  <c r="AP187" i="106"/>
  <c r="AR187" i="106"/>
  <c r="AS187" i="106"/>
  <c r="AD197" i="106"/>
  <c r="AC197" i="106"/>
  <c r="AD134" i="106"/>
  <c r="AC134" i="106"/>
  <c r="AS193" i="106"/>
  <c r="AR193" i="106"/>
  <c r="AV193" i="106"/>
  <c r="AW193" i="106" s="1"/>
  <c r="AM193" i="106"/>
  <c r="AL193" i="106"/>
  <c r="AZ193" i="106"/>
  <c r="AQ177" i="106"/>
  <c r="AZ208" i="106"/>
  <c r="AS208" i="106"/>
  <c r="AV208" i="106"/>
  <c r="AW208" i="106" s="1"/>
  <c r="AR208" i="106"/>
  <c r="AL208" i="106"/>
  <c r="AM208" i="106"/>
  <c r="AC210" i="106"/>
  <c r="AS204" i="106"/>
  <c r="AR204" i="106"/>
  <c r="AM204" i="106"/>
  <c r="AL204" i="106"/>
  <c r="AV204" i="106"/>
  <c r="AW204" i="106" s="1"/>
  <c r="AZ204" i="106"/>
  <c r="AQ191" i="106"/>
  <c r="AC189" i="106"/>
  <c r="AD189" i="106"/>
  <c r="AM188" i="106"/>
  <c r="AL188" i="106"/>
  <c r="AZ188" i="106"/>
  <c r="AV188" i="106"/>
  <c r="AW188" i="106" s="1"/>
  <c r="AR188" i="106"/>
  <c r="AS188" i="106"/>
  <c r="AD183" i="106"/>
  <c r="AC183" i="106"/>
  <c r="AQ159" i="106"/>
  <c r="AP193" i="106"/>
  <c r="AQ208" i="106"/>
  <c r="AC136" i="106"/>
  <c r="AC138" i="106"/>
  <c r="AP178" i="106"/>
  <c r="AQ119" i="106"/>
  <c r="AD120" i="106"/>
  <c r="AC120" i="106"/>
  <c r="AD199" i="106"/>
  <c r="AC199" i="106"/>
  <c r="AD116" i="106"/>
  <c r="AC116" i="106"/>
  <c r="AP166" i="106"/>
  <c r="AV133" i="106"/>
  <c r="AW133" i="106" s="1"/>
  <c r="AM133" i="106"/>
  <c r="AL133" i="106"/>
  <c r="AR133" i="106"/>
  <c r="AZ133" i="106"/>
  <c r="AS133" i="106"/>
  <c r="AR145" i="106"/>
  <c r="AM145" i="106"/>
  <c r="AZ145" i="106"/>
  <c r="AV145" i="106"/>
  <c r="AW145" i="106" s="1"/>
  <c r="AS145" i="106"/>
  <c r="AL145" i="106"/>
  <c r="AD201" i="106"/>
  <c r="AC201" i="106"/>
  <c r="AM142" i="106"/>
  <c r="AZ142" i="106"/>
  <c r="AL142" i="106"/>
  <c r="AV142" i="106"/>
  <c r="AW142" i="106" s="1"/>
  <c r="AR142" i="106"/>
  <c r="AS142" i="106"/>
  <c r="AD209" i="106"/>
  <c r="AC209" i="106"/>
  <c r="AV194" i="106"/>
  <c r="AW194" i="106" s="1"/>
  <c r="AM194" i="106"/>
  <c r="AS194" i="106"/>
  <c r="AR194" i="106"/>
  <c r="AZ194" i="106"/>
  <c r="AQ194" i="106"/>
  <c r="AL194" i="106"/>
  <c r="AC190" i="106"/>
  <c r="AL183" i="106"/>
  <c r="AV183" i="106"/>
  <c r="AW183" i="106" s="1"/>
  <c r="AM183" i="106"/>
  <c r="AZ183" i="106"/>
  <c r="AS183" i="106"/>
  <c r="AR183" i="106"/>
  <c r="AP183" i="106"/>
  <c r="AR200" i="106"/>
  <c r="AM200" i="106"/>
  <c r="AL200" i="106"/>
  <c r="AZ200" i="106"/>
  <c r="AV200" i="106"/>
  <c r="AW200" i="106" s="1"/>
  <c r="AS200" i="106"/>
  <c r="AQ187" i="106"/>
  <c r="AM192" i="106"/>
  <c r="AL192" i="106"/>
  <c r="AZ192" i="106"/>
  <c r="AV192" i="106"/>
  <c r="AW192" i="106" s="1"/>
  <c r="AS192" i="106"/>
  <c r="AR192" i="106"/>
  <c r="AQ184" i="106"/>
  <c r="AL179" i="106"/>
  <c r="AV179" i="106"/>
  <c r="AW179" i="106" s="1"/>
  <c r="AM179" i="106"/>
  <c r="AZ179" i="106"/>
  <c r="AS179" i="106"/>
  <c r="AP179" i="106"/>
  <c r="AR179" i="106"/>
  <c r="AD165" i="106"/>
  <c r="AC165" i="106"/>
  <c r="AM180" i="106"/>
  <c r="AL180" i="106"/>
  <c r="AZ180" i="106"/>
  <c r="AS180" i="106"/>
  <c r="AV180" i="106"/>
  <c r="AW180" i="106" s="1"/>
  <c r="AR180" i="106"/>
  <c r="AZ203" i="106"/>
  <c r="AM203" i="106"/>
  <c r="AL203" i="106"/>
  <c r="AV203" i="106"/>
  <c r="AW203" i="106" s="1"/>
  <c r="AS203" i="106"/>
  <c r="AR203" i="106"/>
  <c r="AM162" i="106"/>
  <c r="AZ162" i="106"/>
  <c r="AR162" i="106"/>
  <c r="AL162" i="106"/>
  <c r="AV162" i="106"/>
  <c r="AW162" i="106" s="1"/>
  <c r="AS162" i="106"/>
  <c r="AR144" i="106"/>
  <c r="AM144" i="106"/>
  <c r="AS144" i="106"/>
  <c r="AL144" i="106"/>
  <c r="AV144" i="106"/>
  <c r="AW144" i="106" s="1"/>
  <c r="AZ144" i="106"/>
  <c r="AD122" i="106"/>
  <c r="AC122" i="106"/>
  <c r="AZ117" i="106"/>
  <c r="AM117" i="106"/>
  <c r="AL117" i="106"/>
  <c r="AV117" i="106"/>
  <c r="AW117" i="106" s="1"/>
  <c r="AR117" i="106"/>
  <c r="AQ117" i="106"/>
  <c r="AP117" i="106"/>
  <c r="AS117" i="106"/>
  <c r="AV129" i="106"/>
  <c r="AW129" i="106" s="1"/>
  <c r="AM129" i="106"/>
  <c r="AL129" i="106"/>
  <c r="AZ129" i="106"/>
  <c r="AS129" i="106"/>
  <c r="AR129" i="106"/>
  <c r="AR135" i="106"/>
  <c r="AM135" i="106"/>
  <c r="AZ135" i="106"/>
  <c r="AL135" i="106"/>
  <c r="AV135" i="106"/>
  <c r="AW135" i="106" s="1"/>
  <c r="AS135" i="106"/>
  <c r="AP182" i="106"/>
  <c r="AL191" i="106"/>
  <c r="AV191" i="106"/>
  <c r="AW191" i="106" s="1"/>
  <c r="AM191" i="106"/>
  <c r="AP191" i="106"/>
  <c r="AS191" i="106"/>
  <c r="AR191" i="106"/>
  <c r="AZ191" i="106"/>
  <c r="AZ211" i="106"/>
  <c r="AM211" i="106"/>
  <c r="AL211" i="106"/>
  <c r="AS211" i="106"/>
  <c r="AR211" i="106"/>
  <c r="AV211" i="106"/>
  <c r="AW211" i="106" s="1"/>
  <c r="AD142" i="106"/>
  <c r="AC142" i="106"/>
  <c r="AS159" i="106"/>
  <c r="AV159" i="106"/>
  <c r="AW159" i="106" s="1"/>
  <c r="AR159" i="106"/>
  <c r="AZ159" i="106"/>
  <c r="AP159" i="106"/>
  <c r="AL159" i="106"/>
  <c r="AM159" i="106"/>
  <c r="AP211" i="106"/>
  <c r="AD205" i="106"/>
  <c r="AC205" i="106"/>
  <c r="AM184" i="106"/>
  <c r="AL184" i="106"/>
  <c r="AZ184" i="106"/>
  <c r="AS184" i="106"/>
  <c r="AR184" i="106"/>
  <c r="AV184" i="106"/>
  <c r="AW184" i="106" s="1"/>
  <c r="AV206" i="106"/>
  <c r="AW206" i="106" s="1"/>
  <c r="AS206" i="106"/>
  <c r="AR206" i="106"/>
  <c r="AZ206" i="106"/>
  <c r="AM206" i="106"/>
  <c r="AL206" i="106"/>
  <c r="AZ123" i="106"/>
  <c r="AL123" i="106"/>
  <c r="AV123" i="106"/>
  <c r="AW123" i="106" s="1"/>
  <c r="AS123" i="106"/>
  <c r="AR123" i="106"/>
  <c r="AP123" i="106"/>
  <c r="AM123" i="106"/>
  <c r="AD119" i="106"/>
  <c r="AD159" i="106"/>
  <c r="AC159" i="106"/>
  <c r="AZ167" i="106"/>
  <c r="AM167" i="106"/>
  <c r="AS167" i="106"/>
  <c r="AR167" i="106"/>
  <c r="AL167" i="106"/>
  <c r="AV167" i="106"/>
  <c r="AW167" i="106" s="1"/>
  <c r="AM127" i="106"/>
  <c r="AZ127" i="106"/>
  <c r="AL127" i="106"/>
  <c r="AV127" i="106"/>
  <c r="AW127" i="106" s="1"/>
  <c r="AS127" i="106"/>
  <c r="AR127" i="106"/>
  <c r="AL134" i="106"/>
  <c r="AV134" i="106"/>
  <c r="AW134" i="106" s="1"/>
  <c r="AZ134" i="106"/>
  <c r="AS134" i="106"/>
  <c r="AR134" i="106"/>
  <c r="AM134" i="106"/>
  <c r="AR196" i="106"/>
  <c r="AM196" i="106"/>
  <c r="AL196" i="106"/>
  <c r="AV196" i="106"/>
  <c r="AW196" i="106" s="1"/>
  <c r="AZ196" i="106"/>
  <c r="AS196" i="106"/>
  <c r="AQ183" i="106"/>
  <c r="AP192" i="106"/>
  <c r="AV186" i="106"/>
  <c r="AW186" i="106" s="1"/>
  <c r="AM186" i="106"/>
  <c r="AZ186" i="106"/>
  <c r="AL186" i="106"/>
  <c r="AS186" i="106"/>
  <c r="AR186" i="106"/>
  <c r="AC193" i="106"/>
  <c r="AD193" i="106"/>
  <c r="AP180" i="106"/>
  <c r="AP203" i="106"/>
  <c r="AP162" i="106"/>
  <c r="AP142" i="106"/>
  <c r="AQ176" i="106"/>
  <c r="AR120" i="106"/>
  <c r="AM120" i="106"/>
  <c r="AZ120" i="106"/>
  <c r="AL120" i="106"/>
  <c r="AV120" i="106"/>
  <c r="AW120" i="106" s="1"/>
  <c r="AS120" i="106"/>
  <c r="AZ199" i="106"/>
  <c r="AM199" i="106"/>
  <c r="AL199" i="106"/>
  <c r="AV199" i="106"/>
  <c r="AW199" i="106" s="1"/>
  <c r="AS199" i="106"/>
  <c r="AR199" i="106"/>
  <c r="AQ124" i="106"/>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3" i="103"/>
  <c r="BH153" i="103" l="1"/>
  <c r="BE142" i="103"/>
  <c r="BG142" i="103" s="1"/>
  <c r="BH142" i="103" s="1"/>
  <c r="BG153" i="103"/>
  <c r="BE135" i="103"/>
  <c r="BG135" i="103"/>
  <c r="BH135" i="103" s="1"/>
  <c r="BE131" i="103"/>
  <c r="BG131" i="103"/>
  <c r="BH168" i="103"/>
  <c r="BE155" i="103"/>
  <c r="BG155" i="103" s="1"/>
  <c r="BE123" i="103"/>
  <c r="BG123" i="103"/>
  <c r="BE200" i="103"/>
  <c r="BG200" i="103" s="1"/>
  <c r="BE196" i="103"/>
  <c r="BE184" i="103"/>
  <c r="BG184" i="103" s="1"/>
  <c r="BE186" i="103"/>
  <c r="BE197" i="103"/>
  <c r="BG197" i="103"/>
  <c r="BE169" i="103"/>
  <c r="BG169" i="103" s="1"/>
  <c r="BG178" i="103"/>
  <c r="BE178" i="103"/>
  <c r="BE195" i="103"/>
  <c r="BG195" i="103" s="1"/>
  <c r="BH151" i="103"/>
  <c r="BE201" i="103"/>
  <c r="BG201" i="103" s="1"/>
  <c r="BH145" i="103"/>
  <c r="BH122" i="103"/>
  <c r="BH152" i="103"/>
  <c r="BH130" i="103"/>
  <c r="BH139" i="103"/>
  <c r="BE206" i="103"/>
  <c r="BH115" i="103"/>
  <c r="BE193" i="103"/>
  <c r="BE179" i="103"/>
  <c r="BE163" i="103"/>
  <c r="BG163" i="103" s="1"/>
  <c r="BE190" i="103"/>
  <c r="BG190" i="103" s="1"/>
  <c r="BG164" i="103"/>
  <c r="BH164" i="103" s="1"/>
  <c r="BE189" i="103"/>
  <c r="BE166" i="103"/>
  <c r="BG166" i="103" s="1"/>
  <c r="BE127" i="103"/>
  <c r="BG127" i="103" s="1"/>
  <c r="BE174" i="103"/>
  <c r="BE181" i="103"/>
  <c r="BE121" i="103"/>
  <c r="BG121" i="103" s="1"/>
  <c r="BE147" i="103"/>
  <c r="BG147" i="103" s="1"/>
  <c r="BG180" i="103"/>
  <c r="BH180" i="103" s="1"/>
  <c r="BE125" i="103"/>
  <c r="BH148" i="103"/>
  <c r="BH157" i="103"/>
  <c r="BE144" i="103"/>
  <c r="BE162" i="103"/>
  <c r="BE114" i="103"/>
  <c r="BG114" i="103" s="1"/>
  <c r="BG157" i="103"/>
  <c r="BH149" i="103"/>
  <c r="BE118" i="103"/>
  <c r="BG118" i="103"/>
  <c r="BE143" i="103"/>
  <c r="BG143" i="103" s="1"/>
  <c r="BE205" i="103"/>
  <c r="BE188" i="103"/>
  <c r="BH176" i="103"/>
  <c r="BE140" i="103"/>
  <c r="BG140" i="103" s="1"/>
  <c r="BE185" i="103"/>
  <c r="BG185" i="103" s="1"/>
  <c r="BH212" i="103"/>
  <c r="BH154" i="103"/>
  <c r="BH136" i="103"/>
  <c r="BE177" i="103"/>
  <c r="BE165" i="103"/>
  <c r="BE129" i="103"/>
  <c r="BE134" i="103"/>
  <c r="BG134" i="103"/>
  <c r="BE194" i="103"/>
  <c r="BH172" i="103"/>
  <c r="BE210" i="103"/>
  <c r="BE126" i="103"/>
  <c r="BG126" i="103" s="1"/>
  <c r="BE138" i="103"/>
  <c r="BG138" i="103" s="1"/>
  <c r="BG198" i="103"/>
  <c r="BH198" i="103" s="1"/>
  <c r="BH208" i="103"/>
  <c r="BE209" i="103"/>
  <c r="BG209" i="103" s="1"/>
  <c r="BE170" i="103"/>
  <c r="BE141" i="103"/>
  <c r="BE192" i="103"/>
  <c r="BH204" i="103"/>
  <c r="BE171" i="103"/>
  <c r="BG171" i="103" s="1"/>
  <c r="BE203" i="103"/>
  <c r="BG203" i="103" s="1"/>
  <c r="BE202" i="103"/>
  <c r="BE187" i="103"/>
  <c r="BG187" i="103" s="1"/>
  <c r="BE173" i="103"/>
  <c r="BG173" i="103" s="1"/>
  <c r="BG150" i="103"/>
  <c r="BH150" i="103" s="1"/>
  <c r="BE211" i="103"/>
  <c r="BE119" i="103"/>
  <c r="BE137" i="103"/>
  <c r="BG137" i="103" s="1"/>
  <c r="BE146" i="103"/>
  <c r="BG146" i="103" s="1"/>
  <c r="BE113" i="103"/>
  <c r="BG113" i="103" s="1"/>
  <c r="BH120" i="103"/>
  <c r="AX14" i="106"/>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BH123" i="103" l="1"/>
  <c r="BH155" i="103"/>
  <c r="BH131" i="103"/>
  <c r="BG194" i="103"/>
  <c r="BH194" i="103" s="1"/>
  <c r="BG186" i="103"/>
  <c r="BH186" i="103" s="1"/>
  <c r="BH118" i="103"/>
  <c r="BH171" i="103"/>
  <c r="BG193" i="103"/>
  <c r="BH193" i="103" s="1"/>
  <c r="BG211" i="103"/>
  <c r="BH211" i="103" s="1"/>
  <c r="BH138" i="103"/>
  <c r="BG129" i="103"/>
  <c r="BH129" i="103" s="1"/>
  <c r="BH147" i="103"/>
  <c r="BH174" i="103"/>
  <c r="BH185" i="103"/>
  <c r="BH140" i="103"/>
  <c r="BH195" i="103"/>
  <c r="BG196" i="103"/>
  <c r="BH196" i="103" s="1"/>
  <c r="BH146" i="103"/>
  <c r="BG170" i="103"/>
  <c r="BH170" i="103" s="1"/>
  <c r="BG205" i="103"/>
  <c r="BH205" i="103" s="1"/>
  <c r="BH143" i="103"/>
  <c r="BH197" i="103"/>
  <c r="BH137" i="103"/>
  <c r="BH201" i="103"/>
  <c r="BH134" i="103"/>
  <c r="BH184" i="103"/>
  <c r="BH173" i="103"/>
  <c r="BG192" i="103"/>
  <c r="BH192" i="103" s="1"/>
  <c r="BH126" i="103"/>
  <c r="BG165" i="103"/>
  <c r="BH165" i="103" s="1"/>
  <c r="BH114" i="103"/>
  <c r="BH121" i="103"/>
  <c r="BG189" i="103"/>
  <c r="BH189" i="103" s="1"/>
  <c r="BG206" i="103"/>
  <c r="BH206" i="103" s="1"/>
  <c r="BH178" i="103"/>
  <c r="BH200" i="103"/>
  <c r="BH202" i="103"/>
  <c r="BG144" i="103"/>
  <c r="BH144" i="103" s="1"/>
  <c r="BH209" i="103"/>
  <c r="BG125" i="103"/>
  <c r="BH125" i="103" s="1"/>
  <c r="BH188" i="103"/>
  <c r="BH163" i="103"/>
  <c r="BG202" i="103"/>
  <c r="BG174" i="103"/>
  <c r="BH127" i="103"/>
  <c r="BH203" i="103"/>
  <c r="BG179" i="103"/>
  <c r="BH179" i="103" s="1"/>
  <c r="BG119" i="103"/>
  <c r="BH119" i="103" s="1"/>
  <c r="BH166" i="103"/>
  <c r="BH113" i="103"/>
  <c r="BH187" i="103"/>
  <c r="BG141" i="103"/>
  <c r="BH141" i="103" s="1"/>
  <c r="BG210" i="103"/>
  <c r="BH210" i="103" s="1"/>
  <c r="BG177" i="103"/>
  <c r="BH177" i="103" s="1"/>
  <c r="BG188" i="103"/>
  <c r="BG162" i="103"/>
  <c r="BH162" i="103" s="1"/>
  <c r="BG181" i="103"/>
  <c r="BH181" i="103" s="1"/>
  <c r="BH190" i="103"/>
  <c r="BH169" i="103"/>
  <c r="AK6" i="106"/>
  <c r="BM14" i="103"/>
  <c r="BN14" i="103" s="1"/>
  <c r="BM15" i="103"/>
  <c r="BM16" i="103"/>
  <c r="BN16" i="103" s="1"/>
  <c r="BM17" i="103"/>
  <c r="BN17" i="103" s="1"/>
  <c r="BM18" i="103"/>
  <c r="BN18" i="103" s="1"/>
  <c r="BM19" i="103"/>
  <c r="BN19" i="103" s="1"/>
  <c r="BM20" i="103"/>
  <c r="BN20" i="103" s="1"/>
  <c r="BM21" i="103"/>
  <c r="BN21" i="103" s="1"/>
  <c r="BM22" i="103"/>
  <c r="BN22" i="103" s="1"/>
  <c r="BM23" i="103"/>
  <c r="BN23" i="103" s="1"/>
  <c r="BM24" i="103"/>
  <c r="BN24" i="103" s="1"/>
  <c r="BM25" i="103"/>
  <c r="BN25" i="103" s="1"/>
  <c r="BM26" i="103"/>
  <c r="BN26" i="103" s="1"/>
  <c r="BM27" i="103"/>
  <c r="BN27" i="103" s="1"/>
  <c r="BM28" i="103"/>
  <c r="BN28" i="103" s="1"/>
  <c r="BM29" i="103"/>
  <c r="BN29" i="103" s="1"/>
  <c r="BM30" i="103"/>
  <c r="BN30" i="103" s="1"/>
  <c r="BM31" i="103"/>
  <c r="BN31" i="103" s="1"/>
  <c r="BM32" i="103"/>
  <c r="BN32" i="103" s="1"/>
  <c r="BM33" i="103"/>
  <c r="BN33" i="103" s="1"/>
  <c r="BM34" i="103"/>
  <c r="BN34" i="103" s="1"/>
  <c r="BM35" i="103"/>
  <c r="BN35" i="103" s="1"/>
  <c r="BM36" i="103"/>
  <c r="BN36" i="103" s="1"/>
  <c r="BM37" i="103"/>
  <c r="BN37" i="103" s="1"/>
  <c r="BM38" i="103"/>
  <c r="BN38" i="103" s="1"/>
  <c r="BM39" i="103"/>
  <c r="BN39" i="103" s="1"/>
  <c r="BM40" i="103"/>
  <c r="BN40" i="103" s="1"/>
  <c r="BM41" i="103"/>
  <c r="BN41" i="103" s="1"/>
  <c r="BM42" i="103"/>
  <c r="BN42" i="103" s="1"/>
  <c r="BM43" i="103"/>
  <c r="BN43" i="103" s="1"/>
  <c r="BM44" i="103"/>
  <c r="BN44" i="103" s="1"/>
  <c r="BM45" i="103"/>
  <c r="BN45" i="103" s="1"/>
  <c r="BM46" i="103"/>
  <c r="BN46" i="103" s="1"/>
  <c r="BM47" i="103"/>
  <c r="BN47" i="103" s="1"/>
  <c r="BM48" i="103"/>
  <c r="BN48" i="103" s="1"/>
  <c r="BM49" i="103"/>
  <c r="BN49" i="103" s="1"/>
  <c r="BM50" i="103"/>
  <c r="BN50" i="103" s="1"/>
  <c r="BM51" i="103"/>
  <c r="BN51" i="103" s="1"/>
  <c r="BM52" i="103"/>
  <c r="BN52" i="103" s="1"/>
  <c r="BM53" i="103"/>
  <c r="BN53" i="103" s="1"/>
  <c r="BM54" i="103"/>
  <c r="BN54" i="103" s="1"/>
  <c r="BM55" i="103"/>
  <c r="BN55" i="103" s="1"/>
  <c r="BM56" i="103"/>
  <c r="BN56" i="103" s="1"/>
  <c r="BM57" i="103"/>
  <c r="BN57" i="103" s="1"/>
  <c r="BM58" i="103"/>
  <c r="BN58" i="103" s="1"/>
  <c r="BM59" i="103"/>
  <c r="BN59" i="103" s="1"/>
  <c r="BM60" i="103"/>
  <c r="BN60" i="103" s="1"/>
  <c r="BM61" i="103"/>
  <c r="BN61" i="103" s="1"/>
  <c r="BM62" i="103"/>
  <c r="BN62" i="103" s="1"/>
  <c r="BM63" i="103"/>
  <c r="BN63" i="103" s="1"/>
  <c r="BM64" i="103"/>
  <c r="BN64" i="103" s="1"/>
  <c r="BM65" i="103"/>
  <c r="BN65" i="103" s="1"/>
  <c r="BM66" i="103"/>
  <c r="BN66" i="103" s="1"/>
  <c r="BM67" i="103"/>
  <c r="BN67" i="103" s="1"/>
  <c r="BM68" i="103"/>
  <c r="BN68" i="103" s="1"/>
  <c r="BM69" i="103"/>
  <c r="BN69" i="103" s="1"/>
  <c r="BM70" i="103"/>
  <c r="BN70" i="103" s="1"/>
  <c r="BM71" i="103"/>
  <c r="BN71" i="103" s="1"/>
  <c r="BM72" i="103"/>
  <c r="BN72" i="103" s="1"/>
  <c r="BM73" i="103"/>
  <c r="BN73" i="103" s="1"/>
  <c r="BM74" i="103"/>
  <c r="BN74" i="103" s="1"/>
  <c r="BM75" i="103"/>
  <c r="BN75" i="103" s="1"/>
  <c r="BM76" i="103"/>
  <c r="BN76" i="103" s="1"/>
  <c r="BM77" i="103"/>
  <c r="BN77" i="103" s="1"/>
  <c r="BM78" i="103"/>
  <c r="BN78" i="103" s="1"/>
  <c r="BM79" i="103"/>
  <c r="BN79" i="103" s="1"/>
  <c r="BM80" i="103"/>
  <c r="BN80" i="103" s="1"/>
  <c r="BM81" i="103"/>
  <c r="BN81" i="103" s="1"/>
  <c r="BM82" i="103"/>
  <c r="BN82" i="103" s="1"/>
  <c r="BM83" i="103"/>
  <c r="BN83" i="103" s="1"/>
  <c r="BM84" i="103"/>
  <c r="BN84" i="103" s="1"/>
  <c r="BM85" i="103"/>
  <c r="BN85" i="103" s="1"/>
  <c r="BM86" i="103"/>
  <c r="BN86" i="103" s="1"/>
  <c r="BM87" i="103"/>
  <c r="BN87" i="103" s="1"/>
  <c r="BM88" i="103"/>
  <c r="BN88" i="103" s="1"/>
  <c r="BM89" i="103"/>
  <c r="BN89" i="103" s="1"/>
  <c r="BM90" i="103"/>
  <c r="BN90" i="103" s="1"/>
  <c r="BM91" i="103"/>
  <c r="BN91" i="103" s="1"/>
  <c r="BM92" i="103"/>
  <c r="BN92" i="103" s="1"/>
  <c r="BM93" i="103"/>
  <c r="BN93" i="103" s="1"/>
  <c r="BM94" i="103"/>
  <c r="BN94" i="103" s="1"/>
  <c r="BM95" i="103"/>
  <c r="BN95" i="103" s="1"/>
  <c r="BM96" i="103"/>
  <c r="BN96" i="103" s="1"/>
  <c r="BM97" i="103"/>
  <c r="BN97" i="103" s="1"/>
  <c r="BM98" i="103"/>
  <c r="BN98" i="103" s="1"/>
  <c r="BM99" i="103"/>
  <c r="BN99" i="103" s="1"/>
  <c r="BM100" i="103"/>
  <c r="BN100" i="103" s="1"/>
  <c r="BM101" i="103"/>
  <c r="BN101" i="103" s="1"/>
  <c r="BM102" i="103"/>
  <c r="BN102" i="103" s="1"/>
  <c r="BM103" i="103"/>
  <c r="BN103" i="103" s="1"/>
  <c r="BM104" i="103"/>
  <c r="BN104" i="103" s="1"/>
  <c r="BM105" i="103"/>
  <c r="BN105" i="103" s="1"/>
  <c r="BM106" i="103"/>
  <c r="BN106" i="103" s="1"/>
  <c r="BM107" i="103"/>
  <c r="BN107" i="103" s="1"/>
  <c r="BM108" i="103"/>
  <c r="BN108" i="103" s="1"/>
  <c r="BM109" i="103"/>
  <c r="BN109" i="103" s="1"/>
  <c r="BM110" i="103"/>
  <c r="BN110" i="103" s="1"/>
  <c r="BM111" i="103"/>
  <c r="BN111" i="103" s="1"/>
  <c r="BM112" i="103"/>
  <c r="BN112" i="103" s="1"/>
  <c r="BM213" i="103"/>
  <c r="BN213" i="103" s="1"/>
  <c r="BM13" i="103"/>
  <c r="BN13" i="103" s="1"/>
  <c r="BP101" i="103" l="1"/>
  <c r="BO101" i="103"/>
  <c r="BP29" i="103"/>
  <c r="BO29" i="103"/>
  <c r="BP100" i="103"/>
  <c r="BO100" i="103"/>
  <c r="BP76" i="103"/>
  <c r="BO76" i="103"/>
  <c r="BO99" i="103"/>
  <c r="BP99" i="103"/>
  <c r="BO63" i="103"/>
  <c r="BP63" i="103"/>
  <c r="BO27" i="103"/>
  <c r="BP27" i="103"/>
  <c r="BO110" i="103"/>
  <c r="BP110" i="103"/>
  <c r="BO97" i="103"/>
  <c r="BP97" i="103"/>
  <c r="BO49" i="103"/>
  <c r="BP49" i="103"/>
  <c r="BO25" i="103"/>
  <c r="BP25" i="103"/>
  <c r="BO108" i="103"/>
  <c r="BP108" i="103"/>
  <c r="BO72" i="103"/>
  <c r="BP72" i="103"/>
  <c r="BO48" i="103"/>
  <c r="BP48" i="103"/>
  <c r="BP107" i="103"/>
  <c r="BO107" i="103"/>
  <c r="BP83" i="103"/>
  <c r="BO83" i="103"/>
  <c r="BO47" i="103"/>
  <c r="BP47" i="103"/>
  <c r="BO23" i="103"/>
  <c r="BP23" i="103"/>
  <c r="BP106" i="103"/>
  <c r="BO106" i="103"/>
  <c r="BO94" i="103"/>
  <c r="BP94" i="103"/>
  <c r="BP82" i="103"/>
  <c r="BO82" i="103"/>
  <c r="BP70" i="103"/>
  <c r="BO70" i="103"/>
  <c r="BO58" i="103"/>
  <c r="BP58" i="103"/>
  <c r="BO46" i="103"/>
  <c r="BP46" i="103"/>
  <c r="BO34" i="103"/>
  <c r="BP34" i="103"/>
  <c r="BO22" i="103"/>
  <c r="BP22" i="103"/>
  <c r="BP77" i="103"/>
  <c r="BO77" i="103"/>
  <c r="BP64" i="103"/>
  <c r="BO64" i="103"/>
  <c r="BO75" i="103"/>
  <c r="BP75" i="103"/>
  <c r="BO74" i="103"/>
  <c r="BP74" i="103"/>
  <c r="BO73" i="103"/>
  <c r="BP73" i="103"/>
  <c r="BO84" i="103"/>
  <c r="BP84" i="103"/>
  <c r="BP71" i="103"/>
  <c r="BO71" i="103"/>
  <c r="BP33" i="103"/>
  <c r="BO33" i="103"/>
  <c r="BP89" i="103"/>
  <c r="BO89" i="103"/>
  <c r="BP53" i="103"/>
  <c r="BO53" i="103"/>
  <c r="BP17" i="103"/>
  <c r="BO17" i="103"/>
  <c r="BP112" i="103"/>
  <c r="BO112" i="103"/>
  <c r="BP88" i="103"/>
  <c r="BO88" i="103"/>
  <c r="BP52" i="103"/>
  <c r="BO52" i="103"/>
  <c r="BP16" i="103"/>
  <c r="BO16" i="103"/>
  <c r="BO111" i="103"/>
  <c r="BP111" i="103"/>
  <c r="BO87" i="103"/>
  <c r="BP87" i="103"/>
  <c r="BO98" i="103"/>
  <c r="BP98" i="103"/>
  <c r="BO62" i="103"/>
  <c r="BP62" i="103"/>
  <c r="BO38" i="103"/>
  <c r="BP38" i="103"/>
  <c r="BO109" i="103"/>
  <c r="BP109" i="103"/>
  <c r="BO61" i="103"/>
  <c r="BP61" i="103"/>
  <c r="BO37" i="103"/>
  <c r="BP37" i="103"/>
  <c r="BO96" i="103"/>
  <c r="BP96" i="103"/>
  <c r="BO60" i="103"/>
  <c r="BP60" i="103"/>
  <c r="BO24" i="103"/>
  <c r="BP24" i="103"/>
  <c r="BO95" i="103"/>
  <c r="BP95" i="103"/>
  <c r="BO59" i="103"/>
  <c r="BP59" i="103"/>
  <c r="BP35" i="103"/>
  <c r="BO35" i="103"/>
  <c r="BP105" i="103"/>
  <c r="BO105" i="103"/>
  <c r="BP93" i="103"/>
  <c r="BO93" i="103"/>
  <c r="BP81" i="103"/>
  <c r="BO81" i="103"/>
  <c r="BP69" i="103"/>
  <c r="BO69" i="103"/>
  <c r="BP57" i="103"/>
  <c r="BO57" i="103"/>
  <c r="BP45" i="103"/>
  <c r="BO45" i="103"/>
  <c r="BP21" i="103"/>
  <c r="BO21" i="103"/>
  <c r="BP104" i="103"/>
  <c r="BO104" i="103"/>
  <c r="BO92" i="103"/>
  <c r="BP92" i="103"/>
  <c r="BO80" i="103"/>
  <c r="BP80" i="103"/>
  <c r="BP68" i="103"/>
  <c r="BO68" i="103"/>
  <c r="BP56" i="103"/>
  <c r="BO56" i="103"/>
  <c r="BO44" i="103"/>
  <c r="BP44" i="103"/>
  <c r="BP32" i="103"/>
  <c r="BO32" i="103"/>
  <c r="BP20" i="103"/>
  <c r="BO20" i="103"/>
  <c r="BP65" i="103"/>
  <c r="BO65" i="103"/>
  <c r="BP28" i="103"/>
  <c r="BO28" i="103"/>
  <c r="BO51" i="103"/>
  <c r="BP51" i="103"/>
  <c r="BO50" i="103"/>
  <c r="BP50" i="103"/>
  <c r="BO36" i="103"/>
  <c r="BP36" i="103"/>
  <c r="BP103" i="103"/>
  <c r="BO103" i="103"/>
  <c r="BP91" i="103"/>
  <c r="BO91" i="103"/>
  <c r="BP79" i="103"/>
  <c r="BO79" i="103"/>
  <c r="BP67" i="103"/>
  <c r="BO67" i="103"/>
  <c r="BP55" i="103"/>
  <c r="BO55" i="103"/>
  <c r="BP43" i="103"/>
  <c r="BO43" i="103"/>
  <c r="BP31" i="103"/>
  <c r="BO31" i="103"/>
  <c r="BP19" i="103"/>
  <c r="BO19" i="103"/>
  <c r="BP41" i="103"/>
  <c r="BO41" i="103"/>
  <c r="BP40" i="103"/>
  <c r="BO40" i="103"/>
  <c r="BO39" i="103"/>
  <c r="BP39" i="103"/>
  <c r="BO86" i="103"/>
  <c r="BP86" i="103"/>
  <c r="BO26" i="103"/>
  <c r="BP26" i="103"/>
  <c r="BO85" i="103"/>
  <c r="BP85" i="103"/>
  <c r="BP213" i="103"/>
  <c r="BO213" i="103"/>
  <c r="BP102" i="103"/>
  <c r="BO102" i="103"/>
  <c r="BP90" i="103"/>
  <c r="BO90" i="103"/>
  <c r="BP78" i="103"/>
  <c r="BO78" i="103"/>
  <c r="BP66" i="103"/>
  <c r="BO66" i="103"/>
  <c r="BP54" i="103"/>
  <c r="BO54" i="103"/>
  <c r="BP42" i="103"/>
  <c r="BO42" i="103"/>
  <c r="BP30" i="103"/>
  <c r="BO30" i="103"/>
  <c r="BP18" i="103"/>
  <c r="BO18" i="103"/>
  <c r="BP14" i="103"/>
  <c r="BO14" i="103"/>
  <c r="BP13" i="103"/>
  <c r="BO13" i="103"/>
  <c r="AU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E36" i="106" s="1"/>
  <c r="BC37" i="106"/>
  <c r="BE37" i="106" s="1"/>
  <c r="BC38" i="106"/>
  <c r="BE38" i="106" s="1"/>
  <c r="BC39" i="106"/>
  <c r="BE39" i="106" s="1"/>
  <c r="BC40" i="106"/>
  <c r="BE40" i="106" s="1"/>
  <c r="BC41" i="106"/>
  <c r="BE41" i="106" s="1"/>
  <c r="BC42" i="106"/>
  <c r="BE42" i="106" s="1"/>
  <c r="BC43" i="106"/>
  <c r="BE43" i="106" s="1"/>
  <c r="BC44" i="106"/>
  <c r="BE44" i="106" s="1"/>
  <c r="BC45" i="106"/>
  <c r="BE45" i="106" s="1"/>
  <c r="BC46" i="106"/>
  <c r="BE46" i="106" s="1"/>
  <c r="BC47" i="106"/>
  <c r="BE47" i="106" s="1"/>
  <c r="BC48" i="106"/>
  <c r="BE48" i="106" s="1"/>
  <c r="BC49" i="106"/>
  <c r="BE49" i="106" s="1"/>
  <c r="BC50" i="106"/>
  <c r="BE50" i="106" s="1"/>
  <c r="BC51" i="106"/>
  <c r="BE51" i="106" s="1"/>
  <c r="BC52" i="106"/>
  <c r="BE52" i="106" s="1"/>
  <c r="BC53" i="106"/>
  <c r="BE53" i="106" s="1"/>
  <c r="BC54" i="106"/>
  <c r="BE54" i="106" s="1"/>
  <c r="BC55" i="106"/>
  <c r="BE55" i="106" s="1"/>
  <c r="BC56" i="106"/>
  <c r="BE56" i="106" s="1"/>
  <c r="BC57" i="106"/>
  <c r="BE57" i="106" s="1"/>
  <c r="BC58" i="106"/>
  <c r="BE58" i="106" s="1"/>
  <c r="BC59" i="106"/>
  <c r="BE59" i="106" s="1"/>
  <c r="BC60" i="106"/>
  <c r="BE60" i="106" s="1"/>
  <c r="BC61" i="106"/>
  <c r="BE61" i="106" s="1"/>
  <c r="BC62" i="106"/>
  <c r="BE62" i="106" s="1"/>
  <c r="BC63" i="106"/>
  <c r="BE63" i="106" s="1"/>
  <c r="BC64" i="106"/>
  <c r="BE64" i="106" s="1"/>
  <c r="BC65" i="106"/>
  <c r="BE65" i="106" s="1"/>
  <c r="BC66" i="106"/>
  <c r="BE66" i="106" s="1"/>
  <c r="BC67" i="106"/>
  <c r="BE67" i="106" s="1"/>
  <c r="BC68" i="106"/>
  <c r="BE68" i="106" s="1"/>
  <c r="BC69" i="106"/>
  <c r="BE69" i="106" s="1"/>
  <c r="BC70" i="106"/>
  <c r="BE70" i="106" s="1"/>
  <c r="BC71" i="106"/>
  <c r="BE71" i="106" s="1"/>
  <c r="BC72" i="106"/>
  <c r="BE72" i="106" s="1"/>
  <c r="BC73" i="106"/>
  <c r="BE73" i="106" s="1"/>
  <c r="BC74" i="106"/>
  <c r="BE74" i="106" s="1"/>
  <c r="BC75" i="106"/>
  <c r="BE75" i="106" s="1"/>
  <c r="BC76" i="106"/>
  <c r="BE76" i="106" s="1"/>
  <c r="BC77" i="106"/>
  <c r="BE77" i="106" s="1"/>
  <c r="BC78" i="106"/>
  <c r="BE78" i="106" s="1"/>
  <c r="BC79" i="106"/>
  <c r="BE79" i="106" s="1"/>
  <c r="BC80" i="106"/>
  <c r="BE80" i="106" s="1"/>
  <c r="BC81" i="106"/>
  <c r="BE81" i="106" s="1"/>
  <c r="BC82" i="106"/>
  <c r="BE82" i="106" s="1"/>
  <c r="BC83" i="106"/>
  <c r="BE83" i="106" s="1"/>
  <c r="BC84" i="106"/>
  <c r="BE84" i="106" s="1"/>
  <c r="BC85" i="106"/>
  <c r="BE85" i="106" s="1"/>
  <c r="BC86" i="106"/>
  <c r="BE86" i="106" s="1"/>
  <c r="BC87" i="106"/>
  <c r="BE87" i="106" s="1"/>
  <c r="BC88" i="106"/>
  <c r="BE88" i="106" s="1"/>
  <c r="BC89" i="106"/>
  <c r="BE89" i="106" s="1"/>
  <c r="BC90" i="106"/>
  <c r="BE90" i="106" s="1"/>
  <c r="BC91" i="106"/>
  <c r="BE91" i="106" s="1"/>
  <c r="BC92" i="106"/>
  <c r="BE92" i="106" s="1"/>
  <c r="BC93" i="106"/>
  <c r="BE93" i="106" s="1"/>
  <c r="BC94" i="106"/>
  <c r="BE94" i="106" s="1"/>
  <c r="BC95" i="106"/>
  <c r="BE95" i="106" s="1"/>
  <c r="BC96" i="106"/>
  <c r="BE96" i="106" s="1"/>
  <c r="BC97" i="106"/>
  <c r="BE97" i="106" s="1"/>
  <c r="BC98" i="106"/>
  <c r="BE98" i="106" s="1"/>
  <c r="BC99" i="106"/>
  <c r="BE99" i="106" s="1"/>
  <c r="BC100" i="106"/>
  <c r="BE100" i="106" s="1"/>
  <c r="BC101" i="106"/>
  <c r="BE101" i="106" s="1"/>
  <c r="BC102" i="106"/>
  <c r="BE102" i="106" s="1"/>
  <c r="BC103" i="106"/>
  <c r="BE103" i="106" s="1"/>
  <c r="BC104" i="106"/>
  <c r="BE104" i="106" s="1"/>
  <c r="BC105" i="106"/>
  <c r="BE105" i="106" s="1"/>
  <c r="BC106" i="106"/>
  <c r="BE106" i="106" s="1"/>
  <c r="BC107" i="106"/>
  <c r="BE107" i="106" s="1"/>
  <c r="BC108" i="106"/>
  <c r="BE108" i="106" s="1"/>
  <c r="BC109" i="106"/>
  <c r="BE109" i="106" s="1"/>
  <c r="BC110" i="106"/>
  <c r="BE110" i="106" s="1"/>
  <c r="BC111" i="106"/>
  <c r="BE111" i="106" s="1"/>
  <c r="BC112" i="106"/>
  <c r="BE112" i="106" s="1"/>
  <c r="BC13" i="106"/>
  <c r="BE13" i="106" s="1"/>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2" i="106"/>
  <c r="J112" i="106"/>
  <c r="I112" i="106"/>
  <c r="H112" i="106"/>
  <c r="G112" i="106"/>
  <c r="BF112" i="106" s="1"/>
  <c r="B112" i="106"/>
  <c r="K111" i="106"/>
  <c r="BB111" i="106" s="1"/>
  <c r="J111" i="106"/>
  <c r="I111" i="106"/>
  <c r="H111" i="106"/>
  <c r="G111" i="106"/>
  <c r="BF111" i="106" s="1"/>
  <c r="B111" i="106"/>
  <c r="K110" i="106"/>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AO106" i="106" s="1"/>
  <c r="AS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AM103" i="106" s="1"/>
  <c r="J103" i="106"/>
  <c r="I103" i="106"/>
  <c r="H103" i="106"/>
  <c r="G103" i="106"/>
  <c r="BF103" i="106" s="1"/>
  <c r="B103" i="106"/>
  <c r="K102" i="106"/>
  <c r="AO102" i="106" s="1"/>
  <c r="AM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N99" i="106" s="1"/>
  <c r="N99" i="103"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AS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J81" i="106"/>
  <c r="I81" i="106"/>
  <c r="H81" i="106"/>
  <c r="G81" i="106"/>
  <c r="BF81" i="106" s="1"/>
  <c r="B81" i="106"/>
  <c r="K80" i="106"/>
  <c r="AY80" i="106" s="1"/>
  <c r="J80" i="106"/>
  <c r="I80" i="106"/>
  <c r="H80" i="106"/>
  <c r="G80" i="106"/>
  <c r="BF80" i="106" s="1"/>
  <c r="B80" i="106"/>
  <c r="K79" i="106"/>
  <c r="N79" i="106" s="1"/>
  <c r="N79" i="103"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M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AZ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J58" i="106"/>
  <c r="I58" i="106"/>
  <c r="H58" i="106"/>
  <c r="G58" i="106"/>
  <c r="BF58" i="106" s="1"/>
  <c r="B58" i="106"/>
  <c r="K57" i="106"/>
  <c r="AY57" i="106" s="1"/>
  <c r="J57" i="106"/>
  <c r="I57" i="106"/>
  <c r="H57" i="106"/>
  <c r="G57" i="106"/>
  <c r="BF57" i="106" s="1"/>
  <c r="B57" i="106"/>
  <c r="K56" i="106"/>
  <c r="P56" i="106" s="1"/>
  <c r="J56" i="106"/>
  <c r="I56" i="106"/>
  <c r="H56" i="106"/>
  <c r="G56" i="106"/>
  <c r="BF56" i="106" s="1"/>
  <c r="B56" i="106"/>
  <c r="K55" i="106"/>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BB50" i="106" s="1"/>
  <c r="J50" i="106"/>
  <c r="I50" i="106"/>
  <c r="H50" i="106"/>
  <c r="G50" i="106"/>
  <c r="BF50" i="106" s="1"/>
  <c r="B50" i="106"/>
  <c r="K49" i="106"/>
  <c r="J49" i="106"/>
  <c r="I49" i="106"/>
  <c r="H49" i="106"/>
  <c r="G49" i="106"/>
  <c r="BF49" i="106" s="1"/>
  <c r="B49" i="106"/>
  <c r="K48" i="106"/>
  <c r="AY48" i="106" s="1"/>
  <c r="J48" i="106"/>
  <c r="I48" i="106"/>
  <c r="H48" i="106"/>
  <c r="G48" i="106"/>
  <c r="BF48" i="106" s="1"/>
  <c r="B48" i="106"/>
  <c r="K47" i="106"/>
  <c r="AO47" i="106" s="1"/>
  <c r="AS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O41" i="106" s="1"/>
  <c r="J41" i="106"/>
  <c r="I41" i="106"/>
  <c r="H41" i="106"/>
  <c r="G41" i="106"/>
  <c r="BF41" i="106" s="1"/>
  <c r="B41" i="106"/>
  <c r="K40" i="106"/>
  <c r="J40" i="106"/>
  <c r="I40" i="106"/>
  <c r="H40" i="106"/>
  <c r="G40" i="106"/>
  <c r="BF40" i="106" s="1"/>
  <c r="B40" i="106"/>
  <c r="K39" i="106"/>
  <c r="AO39" i="106" s="1"/>
  <c r="J39" i="106"/>
  <c r="I39" i="106"/>
  <c r="H39" i="106"/>
  <c r="G39" i="106"/>
  <c r="BF39" i="106" s="1"/>
  <c r="B39" i="106"/>
  <c r="K38" i="106"/>
  <c r="BB38" i="106" s="1"/>
  <c r="J38" i="106"/>
  <c r="I38" i="106"/>
  <c r="H38" i="106"/>
  <c r="G38" i="106"/>
  <c r="BF38" i="106" s="1"/>
  <c r="B38" i="106"/>
  <c r="K37" i="106"/>
  <c r="AO37" i="106" s="1"/>
  <c r="AZ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N22" i="106" s="1"/>
  <c r="N22" i="103" s="1"/>
  <c r="J22" i="106"/>
  <c r="I22" i="106"/>
  <c r="H22" i="106"/>
  <c r="G22" i="106"/>
  <c r="BF22" i="106" s="1"/>
  <c r="B22" i="106"/>
  <c r="K21" i="106"/>
  <c r="BB21" i="106" s="1"/>
  <c r="J21" i="106"/>
  <c r="I21" i="106"/>
  <c r="H21" i="106"/>
  <c r="G21" i="106"/>
  <c r="BF21" i="106" s="1"/>
  <c r="B21" i="106"/>
  <c r="K20" i="106"/>
  <c r="AY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K14" i="106"/>
  <c r="AO14" i="106" s="1"/>
  <c r="AS14" i="106" s="1"/>
  <c r="J14" i="106"/>
  <c r="I14" i="106"/>
  <c r="H14" i="106"/>
  <c r="G14" i="106"/>
  <c r="BF14" i="106" s="1"/>
  <c r="B14" i="106"/>
  <c r="AA13" i="106"/>
  <c r="K13" i="106"/>
  <c r="AO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3" i="103"/>
  <c r="AP213" i="103"/>
  <c r="AO61" i="106" l="1"/>
  <c r="AZ61" i="106" s="1"/>
  <c r="AY109" i="106"/>
  <c r="AM71" i="106"/>
  <c r="AO21" i="106"/>
  <c r="AS21" i="106" s="1"/>
  <c r="AZ101" i="106"/>
  <c r="AV13" i="106"/>
  <c r="AW13" i="106" s="1"/>
  <c r="BB61" i="106"/>
  <c r="BB101" i="106"/>
  <c r="BB56" i="106"/>
  <c r="AY85" i="106"/>
  <c r="AO97" i="106"/>
  <c r="AZ97" i="106" s="1"/>
  <c r="N74" i="106"/>
  <c r="N74" i="103" s="1"/>
  <c r="BB74" i="106"/>
  <c r="P74" i="106"/>
  <c r="AO80" i="106"/>
  <c r="AR80" i="106" s="1"/>
  <c r="AM78" i="106"/>
  <c r="N37" i="106"/>
  <c r="N37" i="103" s="1"/>
  <c r="N102" i="106"/>
  <c r="N102" i="103" s="1"/>
  <c r="BB25" i="106"/>
  <c r="AM47" i="106"/>
  <c r="P61" i="106"/>
  <c r="BB80" i="106"/>
  <c r="AM30" i="106"/>
  <c r="N34" i="106"/>
  <c r="N34" i="103" s="1"/>
  <c r="AY37" i="106"/>
  <c r="P34" i="106"/>
  <c r="AO95" i="106"/>
  <c r="AV95" i="106" s="1"/>
  <c r="AW95" i="106" s="1"/>
  <c r="AZ24" i="106"/>
  <c r="N101" i="106"/>
  <c r="N101" i="103" s="1"/>
  <c r="AO74" i="106"/>
  <c r="AR74" i="106" s="1"/>
  <c r="AY76" i="106"/>
  <c r="AY32" i="106"/>
  <c r="BB97" i="106"/>
  <c r="BB71" i="106"/>
  <c r="BB76" i="106"/>
  <c r="AY79" i="106"/>
  <c r="AM101" i="106"/>
  <c r="AS41" i="106"/>
  <c r="AZ41" i="106"/>
  <c r="AM41" i="106"/>
  <c r="AY58" i="106"/>
  <c r="AO58" i="106"/>
  <c r="AR58" i="106" s="1"/>
  <c r="N63" i="106"/>
  <c r="N63" i="103" s="1"/>
  <c r="P33" i="106"/>
  <c r="AY41" i="106"/>
  <c r="BB41" i="106"/>
  <c r="AR61" i="106"/>
  <c r="AS61" i="106"/>
  <c r="AM61" i="106"/>
  <c r="AO31" i="106"/>
  <c r="AV31" i="106" s="1"/>
  <c r="P36" i="106"/>
  <c r="P99" i="106"/>
  <c r="BB33" i="106"/>
  <c r="AS39" i="106"/>
  <c r="AZ39" i="106"/>
  <c r="AM39" i="106"/>
  <c r="AR102" i="106"/>
  <c r="AS102" i="106"/>
  <c r="AZ94" i="106"/>
  <c r="AY55" i="106"/>
  <c r="BB55" i="106"/>
  <c r="BB36" i="106"/>
  <c r="BB99" i="106"/>
  <c r="AZ21" i="106"/>
  <c r="P106" i="106"/>
  <c r="AM94" i="106"/>
  <c r="N50" i="106"/>
  <c r="N50" i="103" s="1"/>
  <c r="N55" i="106"/>
  <c r="N55" i="103" s="1"/>
  <c r="BB20" i="106"/>
  <c r="AO20" i="106"/>
  <c r="AR20" i="106" s="1"/>
  <c r="P50" i="106"/>
  <c r="AR103" i="106"/>
  <c r="AS103" i="106"/>
  <c r="N108" i="106"/>
  <c r="N108" i="103" s="1"/>
  <c r="AO55" i="106"/>
  <c r="AP55" i="106" s="1"/>
  <c r="P25" i="106"/>
  <c r="N47" i="106"/>
  <c r="N47" i="103" s="1"/>
  <c r="AY81" i="106"/>
  <c r="BB81" i="106"/>
  <c r="N86" i="106"/>
  <c r="N86" i="103" s="1"/>
  <c r="BB47" i="106"/>
  <c r="AY22" i="106"/>
  <c r="P22" i="106"/>
  <c r="AS37" i="106"/>
  <c r="AV37" i="106"/>
  <c r="AW37" i="106" s="1"/>
  <c r="AM37" i="106"/>
  <c r="BB49" i="106"/>
  <c r="AO49" i="106"/>
  <c r="AV49" i="106" s="1"/>
  <c r="AR71" i="106"/>
  <c r="AS71" i="106"/>
  <c r="AS76" i="106"/>
  <c r="AZ76" i="106"/>
  <c r="BB88" i="106"/>
  <c r="N88" i="106"/>
  <c r="N88" i="103" s="1"/>
  <c r="AY88" i="106"/>
  <c r="AY110" i="106"/>
  <c r="N110" i="106"/>
  <c r="N110" i="103" s="1"/>
  <c r="AY50" i="106"/>
  <c r="AO88" i="106"/>
  <c r="AV88" i="106" s="1"/>
  <c r="AW88" i="106" s="1"/>
  <c r="AO111" i="106"/>
  <c r="AV111" i="106" s="1"/>
  <c r="AW111" i="106" s="1"/>
  <c r="AZ103" i="106"/>
  <c r="AM106" i="106"/>
  <c r="AP78" i="106"/>
  <c r="AS78" i="106"/>
  <c r="AY78" i="106"/>
  <c r="AO109" i="106"/>
  <c r="AP109" i="106" s="1"/>
  <c r="AZ102" i="106"/>
  <c r="AZ47" i="106"/>
  <c r="AY67" i="106"/>
  <c r="P67" i="106"/>
  <c r="N67" i="106"/>
  <c r="AY47" i="106"/>
  <c r="AO50" i="106"/>
  <c r="AR50" i="106" s="1"/>
  <c r="BB67" i="106"/>
  <c r="AZ106" i="106"/>
  <c r="AY39" i="106"/>
  <c r="BB39" i="106"/>
  <c r="N71" i="106"/>
  <c r="N71" i="103" s="1"/>
  <c r="BB22" i="106"/>
  <c r="AY71" i="106"/>
  <c r="BB103" i="106"/>
  <c r="AZ30" i="106"/>
  <c r="AY93" i="106"/>
  <c r="N27" i="106"/>
  <c r="N27" i="103" s="1"/>
  <c r="P48" i="106"/>
  <c r="P80" i="106"/>
  <c r="P98" i="106"/>
  <c r="AY98" i="106"/>
  <c r="AM24" i="106"/>
  <c r="P14" i="106"/>
  <c r="P13" i="106"/>
  <c r="AY13" i="106"/>
  <c r="AS18" i="106"/>
  <c r="AZ18" i="106"/>
  <c r="AM18" i="106"/>
  <c r="AO15" i="106"/>
  <c r="AP15" i="106" s="1"/>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O43" i="106"/>
  <c r="AY43" i="106"/>
  <c r="BB51" i="106"/>
  <c r="AO51" i="106"/>
  <c r="AR51" i="106" s="1"/>
  <c r="AY84" i="106"/>
  <c r="P84" i="106"/>
  <c r="N84" i="106"/>
  <c r="N84" i="103" s="1"/>
  <c r="BB19" i="106"/>
  <c r="BB83" i="106"/>
  <c r="P83" i="106"/>
  <c r="BB66" i="106"/>
  <c r="AY66" i="106"/>
  <c r="P66" i="106"/>
  <c r="N66" i="106"/>
  <c r="N66" i="103" s="1"/>
  <c r="AP101" i="106"/>
  <c r="AV101" i="106"/>
  <c r="AW101" i="106" s="1"/>
  <c r="AO29" i="106"/>
  <c r="AL29" i="106" s="1"/>
  <c r="BB29" i="106"/>
  <c r="AY29" i="106"/>
  <c r="N83" i="106"/>
  <c r="N83" i="103" s="1"/>
  <c r="BB45" i="106"/>
  <c r="AY45" i="106"/>
  <c r="N45" i="106"/>
  <c r="N45" i="103" s="1"/>
  <c r="BB92" i="106"/>
  <c r="AO92" i="106"/>
  <c r="AV92" i="106" s="1"/>
  <c r="AW92" i="106" s="1"/>
  <c r="AY92" i="106"/>
  <c r="P92" i="106"/>
  <c r="N92" i="106"/>
  <c r="N92" i="103" s="1"/>
  <c r="AP39" i="106"/>
  <c r="AY64" i="106"/>
  <c r="P44" i="106"/>
  <c r="AO38" i="106"/>
  <c r="AP38" i="106" s="1"/>
  <c r="AO83" i="106"/>
  <c r="AR83" i="106" s="1"/>
  <c r="AO84" i="106"/>
  <c r="AR84" i="106" s="1"/>
  <c r="AO91" i="106"/>
  <c r="AV91" i="106" s="1"/>
  <c r="AW91" i="106" s="1"/>
  <c r="AR101" i="106"/>
  <c r="N58" i="106"/>
  <c r="N58" i="103" s="1"/>
  <c r="AY59" i="106"/>
  <c r="P59" i="106"/>
  <c r="N59" i="106"/>
  <c r="N59" i="103" s="1"/>
  <c r="AO59" i="106"/>
  <c r="P70" i="106"/>
  <c r="BB70" i="106"/>
  <c r="AY70" i="106"/>
  <c r="N85" i="106"/>
  <c r="N85" i="103" s="1"/>
  <c r="P86" i="106"/>
  <c r="AY86" i="106"/>
  <c r="AO86" i="106"/>
  <c r="AR86" i="106" s="1"/>
  <c r="BB105" i="106"/>
  <c r="AO105" i="106"/>
  <c r="BB106" i="106"/>
  <c r="AY106" i="106"/>
  <c r="AR39" i="106"/>
  <c r="AO81" i="106"/>
  <c r="AL81" i="106" s="1"/>
  <c r="AY52" i="106"/>
  <c r="BB52" i="106"/>
  <c r="AO54" i="106"/>
  <c r="P54" i="106"/>
  <c r="AO75" i="106"/>
  <c r="BB75" i="106"/>
  <c r="AY75" i="106"/>
  <c r="BB91" i="106"/>
  <c r="AY28" i="106"/>
  <c r="AO28" i="106"/>
  <c r="BB28" i="106"/>
  <c r="N43" i="106"/>
  <c r="N43" i="103" s="1"/>
  <c r="AY111" i="106"/>
  <c r="AO19" i="106"/>
  <c r="AL19" i="106" s="1"/>
  <c r="AP47" i="106"/>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AR34" i="106" s="1"/>
  <c r="N38" i="106"/>
  <c r="N38" i="103" s="1"/>
  <c r="AO40" i="106"/>
  <c r="AR40" i="106" s="1"/>
  <c r="BB40" i="106"/>
  <c r="AY40" i="106"/>
  <c r="P42" i="106"/>
  <c r="N42" i="106"/>
  <c r="N42" i="103" s="1"/>
  <c r="AO42" i="106"/>
  <c r="AP42" i="106" s="1"/>
  <c r="P58" i="106"/>
  <c r="P85" i="106"/>
  <c r="AO87" i="106"/>
  <c r="P87" i="106"/>
  <c r="BB87" i="106"/>
  <c r="AY99" i="106"/>
  <c r="AO99" i="106"/>
  <c r="AY107" i="106"/>
  <c r="P107" i="106"/>
  <c r="AO107" i="106"/>
  <c r="N107" i="106"/>
  <c r="N107" i="103" s="1"/>
  <c r="AJ10" i="106"/>
  <c r="AY17" i="106"/>
  <c r="AY19" i="106"/>
  <c r="AO25" i="106"/>
  <c r="AR25" i="106" s="1"/>
  <c r="AY42" i="106"/>
  <c r="BB43" i="106"/>
  <c r="AY49" i="106"/>
  <c r="BB58" i="106"/>
  <c r="BB65" i="106"/>
  <c r="AO70" i="106"/>
  <c r="AY105" i="106"/>
  <c r="BB35" i="106"/>
  <c r="AO35" i="106"/>
  <c r="N35" i="106"/>
  <c r="N35" i="103" s="1"/>
  <c r="AO53" i="106"/>
  <c r="AL53" i="106" s="1"/>
  <c r="BB53" i="106"/>
  <c r="N53" i="106"/>
  <c r="N53" i="103" s="1"/>
  <c r="BB64" i="106"/>
  <c r="AO64" i="106"/>
  <c r="BB100" i="106"/>
  <c r="AO100" i="106"/>
  <c r="AR100" i="106" s="1"/>
  <c r="P100" i="106"/>
  <c r="AO52" i="106"/>
  <c r="AR52" i="106" s="1"/>
  <c r="BB90" i="106"/>
  <c r="AO90" i="106"/>
  <c r="AR47" i="106"/>
  <c r="BB54" i="106"/>
  <c r="AV61" i="106"/>
  <c r="AW61" i="106" s="1"/>
  <c r="AO66" i="106"/>
  <c r="BB44" i="106"/>
  <c r="AO44" i="106"/>
  <c r="AY35" i="106"/>
  <c r="AY51" i="106"/>
  <c r="BB30" i="106"/>
  <c r="AY30" i="106"/>
  <c r="P30" i="106"/>
  <c r="N30" i="106"/>
  <c r="N30" i="103" s="1"/>
  <c r="BB57" i="106"/>
  <c r="AO57" i="106"/>
  <c r="AP76" i="106"/>
  <c r="N76" i="106"/>
  <c r="N76" i="103" s="1"/>
  <c r="N91" i="106"/>
  <c r="N91" i="103" s="1"/>
  <c r="AO112" i="106"/>
  <c r="AR112" i="106" s="1"/>
  <c r="BB112" i="106"/>
  <c r="AY112" i="106"/>
  <c r="BB84" i="106"/>
  <c r="AY24" i="106"/>
  <c r="BB24" i="106"/>
  <c r="BB68" i="106"/>
  <c r="AO68" i="106"/>
  <c r="AV68" i="106" s="1"/>
  <c r="AW68" i="106" s="1"/>
  <c r="P91" i="106"/>
  <c r="BB104" i="106"/>
  <c r="AO104" i="106"/>
  <c r="P38" i="106"/>
  <c r="BB62" i="106"/>
  <c r="AO62" i="106"/>
  <c r="AV62" i="106" s="1"/>
  <c r="AY63" i="106"/>
  <c r="AO63" i="106"/>
  <c r="AP63" i="106" s="1"/>
  <c r="AO72" i="106"/>
  <c r="AL72" i="106" s="1"/>
  <c r="AY72" i="106"/>
  <c r="P72" i="106"/>
  <c r="BB73" i="106"/>
  <c r="AO73" i="106"/>
  <c r="P73" i="106"/>
  <c r="N73" i="106"/>
  <c r="N73" i="103" s="1"/>
  <c r="BB82" i="106"/>
  <c r="AO82" i="106"/>
  <c r="AV82" i="106" s="1"/>
  <c r="AY23" i="106"/>
  <c r="AY38" i="106"/>
  <c r="AY54" i="106"/>
  <c r="BB59" i="106"/>
  <c r="AO65" i="106"/>
  <c r="AY73" i="106"/>
  <c r="AY83" i="106"/>
  <c r="AO85" i="106"/>
  <c r="AY100" i="106"/>
  <c r="AY103" i="106"/>
  <c r="AO46" i="106"/>
  <c r="BB46" i="106"/>
  <c r="AO77" i="106"/>
  <c r="AY77" i="106"/>
  <c r="BB79" i="106"/>
  <c r="AO79" i="106"/>
  <c r="AV79" i="106" s="1"/>
  <c r="AO108" i="106"/>
  <c r="AL108" i="106" s="1"/>
  <c r="BB108" i="106"/>
  <c r="BB14" i="106"/>
  <c r="AO22" i="106"/>
  <c r="AR22" i="106" s="1"/>
  <c r="AO32" i="106"/>
  <c r="BB37" i="106"/>
  <c r="AY46" i="106"/>
  <c r="BB48" i="106"/>
  <c r="AO67" i="106"/>
  <c r="AV67" i="106" s="1"/>
  <c r="BB78" i="106"/>
  <c r="AO93" i="106"/>
  <c r="BB95" i="106"/>
  <c r="AO98" i="106"/>
  <c r="AY101" i="106"/>
  <c r="BB94" i="106"/>
  <c r="AY94" i="106"/>
  <c r="BB96" i="106"/>
  <c r="AO96" i="106"/>
  <c r="AR96" i="106" s="1"/>
  <c r="BB102" i="106"/>
  <c r="AY102" i="106"/>
  <c r="AO27" i="106"/>
  <c r="BB27" i="106"/>
  <c r="AV30" i="106"/>
  <c r="AW30" i="106" s="1"/>
  <c r="AO33" i="106"/>
  <c r="AR33" i="106" s="1"/>
  <c r="AO48" i="106"/>
  <c r="AO56" i="106"/>
  <c r="AY56" i="106"/>
  <c r="BB60" i="106"/>
  <c r="AO60" i="106"/>
  <c r="AO89" i="106"/>
  <c r="AY89" i="106"/>
  <c r="BB110" i="106"/>
  <c r="AO110" i="106"/>
  <c r="AV110" i="106" s="1"/>
  <c r="AK5" i="106"/>
  <c r="AI10" i="106" s="1"/>
  <c r="AY21" i="106"/>
  <c r="AY31" i="106"/>
  <c r="AO36" i="106"/>
  <c r="AR36" i="106" s="1"/>
  <c r="AV47" i="106"/>
  <c r="AW47" i="106" s="1"/>
  <c r="AY108" i="106"/>
  <c r="AV41" i="106"/>
  <c r="AW41" i="106" s="1"/>
  <c r="AV71" i="106"/>
  <c r="AW71" i="106" s="1"/>
  <c r="AV76" i="106"/>
  <c r="AW76" i="106" s="1"/>
  <c r="AV103" i="106"/>
  <c r="AW103" i="106" s="1"/>
  <c r="AH10" i="106"/>
  <c r="AR18" i="106"/>
  <c r="AP18" i="106"/>
  <c r="AV18" i="106"/>
  <c r="BG13" i="106"/>
  <c r="AK10" i="106" s="1"/>
  <c r="AV16" i="106"/>
  <c r="AP16" i="106"/>
  <c r="AR16" i="106"/>
  <c r="AR37" i="106"/>
  <c r="AR78" i="106"/>
  <c r="AV106" i="106"/>
  <c r="AR106" i="106"/>
  <c r="AP37" i="106"/>
  <c r="AP106" i="106"/>
  <c r="AP13" i="106"/>
  <c r="AP24" i="106"/>
  <c r="AR41" i="106"/>
  <c r="AR14" i="106"/>
  <c r="AP14" i="106"/>
  <c r="AR30" i="106"/>
  <c r="AP30" i="106"/>
  <c r="AP41" i="106"/>
  <c r="AV78" i="106"/>
  <c r="AR13" i="106"/>
  <c r="AR24" i="106"/>
  <c r="AV39" i="106"/>
  <c r="AP94" i="106"/>
  <c r="AV102" i="106"/>
  <c r="AV94" i="106"/>
  <c r="AP71" i="106"/>
  <c r="AR94" i="106"/>
  <c r="AP102" i="106"/>
  <c r="AP103" i="106"/>
  <c r="AR76" i="106"/>
  <c r="P16" i="106"/>
  <c r="N16" i="106"/>
  <c r="N16" i="103" s="1"/>
  <c r="P21" i="106"/>
  <c r="P17" i="106"/>
  <c r="P28" i="106"/>
  <c r="N60" i="106"/>
  <c r="N60" i="103" s="1"/>
  <c r="P60" i="106"/>
  <c r="N21" i="106"/>
  <c r="P39" i="106"/>
  <c r="N39" i="106"/>
  <c r="N39" i="103" s="1"/>
  <c r="P62" i="106"/>
  <c r="N62" i="106"/>
  <c r="N62" i="103" s="1"/>
  <c r="AL18" i="106"/>
  <c r="N20" i="106"/>
  <c r="N20" i="103" s="1"/>
  <c r="P31" i="106"/>
  <c r="N31" i="106"/>
  <c r="N31" i="103" s="1"/>
  <c r="N49" i="106"/>
  <c r="N49" i="103" s="1"/>
  <c r="P15" i="106"/>
  <c r="P23" i="106"/>
  <c r="N23" i="106"/>
  <c r="N23" i="103" s="1"/>
  <c r="AL37" i="106"/>
  <c r="AL47" i="106"/>
  <c r="N17" i="106"/>
  <c r="N17" i="103" s="1"/>
  <c r="N28" i="106"/>
  <c r="N28" i="103" s="1"/>
  <c r="N13" i="106"/>
  <c r="N14" i="106"/>
  <c r="N14" i="103" s="1"/>
  <c r="P20" i="106"/>
  <c r="N36" i="106"/>
  <c r="P49" i="106"/>
  <c r="P65" i="106"/>
  <c r="N65" i="106"/>
  <c r="N65" i="103" s="1"/>
  <c r="P19" i="106"/>
  <c r="P27" i="106"/>
  <c r="AL30" i="106"/>
  <c r="P35" i="106"/>
  <c r="N44" i="106"/>
  <c r="P47" i="106"/>
  <c r="P51" i="106"/>
  <c r="N51" i="106"/>
  <c r="N51" i="103" s="1"/>
  <c r="AL61" i="106"/>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P90" i="106"/>
  <c r="P101" i="106"/>
  <c r="P104" i="106"/>
  <c r="N104" i="106"/>
  <c r="N104" i="103" s="1"/>
  <c r="P110" i="106"/>
  <c r="N111" i="106"/>
  <c r="N111" i="103" s="1"/>
  <c r="P111" i="106"/>
  <c r="N89" i="106"/>
  <c r="N89" i="103" s="1"/>
  <c r="N97" i="106"/>
  <c r="N97" i="103" s="1"/>
  <c r="N105" i="106"/>
  <c r="N105" i="103" s="1"/>
  <c r="P89" i="106"/>
  <c r="P97" i="106"/>
  <c r="N98" i="106"/>
  <c r="N98" i="103" s="1"/>
  <c r="P105" i="106"/>
  <c r="N106" i="106"/>
  <c r="AR21" i="106" l="1"/>
  <c r="AP95" i="106"/>
  <c r="AP21" i="106"/>
  <c r="AP82" i="106"/>
  <c r="AL68" i="106"/>
  <c r="AV84" i="106"/>
  <c r="AW84" i="106" s="1"/>
  <c r="AM21" i="106"/>
  <c r="AR68" i="106"/>
  <c r="AP61" i="106"/>
  <c r="AV21" i="106"/>
  <c r="AW21" i="106" s="1"/>
  <c r="AP97" i="106"/>
  <c r="AP84" i="106"/>
  <c r="AR88" i="106"/>
  <c r="AP62" i="106"/>
  <c r="AP91" i="106"/>
  <c r="AR31" i="106"/>
  <c r="AZ74" i="106"/>
  <c r="AP88" i="106"/>
  <c r="AS74" i="106"/>
  <c r="AM97" i="106"/>
  <c r="AS97" i="106"/>
  <c r="AR49" i="106"/>
  <c r="AR17" i="106"/>
  <c r="AP36" i="106"/>
  <c r="AR63" i="106"/>
  <c r="AR97" i="106"/>
  <c r="AV97" i="106"/>
  <c r="AW97" i="106" s="1"/>
  <c r="AM74" i="106"/>
  <c r="AR95" i="106"/>
  <c r="AV80" i="106"/>
  <c r="AW80" i="106" s="1"/>
  <c r="AP80" i="106"/>
  <c r="AV33" i="106"/>
  <c r="AW33" i="106" s="1"/>
  <c r="AL74" i="106"/>
  <c r="AP31" i="106"/>
  <c r="AL55" i="106"/>
  <c r="AV17" i="106"/>
  <c r="AW17" i="106" s="1"/>
  <c r="AV55" i="106"/>
  <c r="AW55" i="106" s="1"/>
  <c r="AP111" i="106"/>
  <c r="AR62" i="106"/>
  <c r="AV22" i="106"/>
  <c r="AW22" i="106" s="1"/>
  <c r="AP22" i="106"/>
  <c r="AP74" i="106"/>
  <c r="AS80" i="106"/>
  <c r="AZ80" i="106"/>
  <c r="AM80" i="106"/>
  <c r="AR111" i="106"/>
  <c r="AV74" i="106"/>
  <c r="AW74" i="106" s="1"/>
  <c r="AR42" i="106"/>
  <c r="AL50" i="106"/>
  <c r="AP58" i="106"/>
  <c r="AP53" i="106"/>
  <c r="AP51" i="106"/>
  <c r="AS95" i="106"/>
  <c r="AZ95" i="106"/>
  <c r="AM95" i="106"/>
  <c r="AV98" i="106"/>
  <c r="AW98" i="106" s="1"/>
  <c r="AS98" i="106"/>
  <c r="AZ98" i="106"/>
  <c r="AM98" i="106"/>
  <c r="AP90" i="106"/>
  <c r="AS90" i="106"/>
  <c r="AM90" i="106"/>
  <c r="AZ90" i="106"/>
  <c r="AS99" i="106"/>
  <c r="AZ99" i="106"/>
  <c r="AM99" i="106"/>
  <c r="N80" i="103"/>
  <c r="AV15" i="106"/>
  <c r="AW15" i="106" s="1"/>
  <c r="AS60" i="106"/>
  <c r="AM60" i="106"/>
  <c r="AZ60" i="106"/>
  <c r="AS112" i="106"/>
  <c r="AZ112" i="106"/>
  <c r="AM112" i="106"/>
  <c r="AS35" i="106"/>
  <c r="AM35" i="106"/>
  <c r="AZ35" i="106"/>
  <c r="AS43" i="106"/>
  <c r="AM43" i="106"/>
  <c r="AZ43" i="106"/>
  <c r="AS109" i="106"/>
  <c r="AM109" i="106"/>
  <c r="AZ109" i="106"/>
  <c r="N61" i="103"/>
  <c r="AL38" i="106"/>
  <c r="AS27" i="106"/>
  <c r="AM27" i="106"/>
  <c r="AZ27" i="106"/>
  <c r="AS23" i="106"/>
  <c r="AM23" i="106"/>
  <c r="AZ23" i="106"/>
  <c r="N106" i="103"/>
  <c r="N56" i="103"/>
  <c r="N54" i="103"/>
  <c r="AS85" i="106"/>
  <c r="AM85" i="106"/>
  <c r="AZ85" i="106"/>
  <c r="AS52" i="106"/>
  <c r="AZ52" i="106"/>
  <c r="AM52" i="106"/>
  <c r="N21" i="103"/>
  <c r="AV90" i="106"/>
  <c r="AW90" i="106" s="1"/>
  <c r="AP52" i="106"/>
  <c r="AP20" i="106"/>
  <c r="AV36" i="106"/>
  <c r="AW36" i="106" s="1"/>
  <c r="AS36" i="106"/>
  <c r="AM36" i="106"/>
  <c r="AZ36" i="106"/>
  <c r="AS56" i="106"/>
  <c r="AZ56" i="106"/>
  <c r="AM56" i="106"/>
  <c r="AS67" i="106"/>
  <c r="AM67" i="106"/>
  <c r="AZ67" i="106"/>
  <c r="AS72" i="106"/>
  <c r="AM72" i="106"/>
  <c r="AZ72" i="106"/>
  <c r="AS44" i="106"/>
  <c r="AZ44" i="106"/>
  <c r="AM44" i="106"/>
  <c r="AS87" i="106"/>
  <c r="AZ87" i="106"/>
  <c r="AM87" i="106"/>
  <c r="AS54" i="106"/>
  <c r="AM54" i="106"/>
  <c r="AZ54" i="106"/>
  <c r="AS105" i="106"/>
  <c r="AM105" i="106"/>
  <c r="AZ105" i="106"/>
  <c r="AP83" i="106"/>
  <c r="AP50" i="106"/>
  <c r="AS50" i="106"/>
  <c r="AZ50" i="106"/>
  <c r="AM50" i="106"/>
  <c r="N64" i="103"/>
  <c r="N87" i="103"/>
  <c r="N48" i="103"/>
  <c r="N46" i="103"/>
  <c r="AL56" i="106"/>
  <c r="AP99" i="106"/>
  <c r="AP96" i="106"/>
  <c r="AS96" i="106"/>
  <c r="AM96" i="106"/>
  <c r="AZ96" i="106"/>
  <c r="AS77" i="106"/>
  <c r="AZ77" i="106"/>
  <c r="AM77" i="106"/>
  <c r="AS57" i="106"/>
  <c r="AM57" i="106"/>
  <c r="AZ57" i="106"/>
  <c r="AP44" i="106"/>
  <c r="AS100" i="106"/>
  <c r="AZ100" i="106"/>
  <c r="AM100" i="106"/>
  <c r="AV96" i="106"/>
  <c r="AW96" i="106" s="1"/>
  <c r="AV50" i="106"/>
  <c r="AW50" i="106" s="1"/>
  <c r="AS28" i="106"/>
  <c r="AZ28" i="106"/>
  <c r="AM28" i="106"/>
  <c r="AS29" i="106"/>
  <c r="AZ29" i="106"/>
  <c r="AM29" i="106"/>
  <c r="AV99" i="106"/>
  <c r="AW99" i="106" s="1"/>
  <c r="AV63" i="106"/>
  <c r="AW63" i="106" s="1"/>
  <c r="AS63" i="106"/>
  <c r="AZ63" i="106"/>
  <c r="AM63" i="106"/>
  <c r="AV104" i="106"/>
  <c r="AW104" i="106" s="1"/>
  <c r="AS104" i="106"/>
  <c r="AM104" i="106"/>
  <c r="AZ104" i="106"/>
  <c r="AV45" i="106"/>
  <c r="AW45" i="106" s="1"/>
  <c r="AS45" i="106"/>
  <c r="AM45" i="106"/>
  <c r="AZ45" i="106"/>
  <c r="N67" i="103"/>
  <c r="N70" i="103"/>
  <c r="AR29" i="106"/>
  <c r="AV112" i="106"/>
  <c r="AW112" i="106" s="1"/>
  <c r="AS65" i="106"/>
  <c r="AZ65" i="106"/>
  <c r="AM65" i="106"/>
  <c r="AP64" i="106"/>
  <c r="AS64" i="106"/>
  <c r="AZ64" i="106"/>
  <c r="AM64" i="106"/>
  <c r="AS42" i="106"/>
  <c r="AM42" i="106"/>
  <c r="AZ42" i="106"/>
  <c r="AV107" i="106"/>
  <c r="AW107" i="106" s="1"/>
  <c r="AS107" i="106"/>
  <c r="AM107" i="106"/>
  <c r="AZ107" i="106"/>
  <c r="AL58" i="106"/>
  <c r="AL92" i="106"/>
  <c r="AS92" i="106"/>
  <c r="AM92" i="106"/>
  <c r="AZ92" i="106"/>
  <c r="AS55" i="106"/>
  <c r="AM55" i="106"/>
  <c r="AR55" i="106"/>
  <c r="AZ55" i="106"/>
  <c r="AL99" i="106"/>
  <c r="AR64" i="106"/>
  <c r="AR99" i="106"/>
  <c r="AS22" i="106"/>
  <c r="AM22" i="106"/>
  <c r="AZ22" i="106"/>
  <c r="AS91" i="106"/>
  <c r="AZ91" i="106"/>
  <c r="AM91" i="106"/>
  <c r="AV51" i="106"/>
  <c r="AW51" i="106" s="1"/>
  <c r="AS51" i="106"/>
  <c r="AZ51" i="106"/>
  <c r="AM51" i="106"/>
  <c r="AS31" i="106"/>
  <c r="AZ31" i="106"/>
  <c r="AM31" i="106"/>
  <c r="N44" i="103"/>
  <c r="AS89" i="106"/>
  <c r="AZ89" i="106"/>
  <c r="AM89" i="106"/>
  <c r="AS73" i="106"/>
  <c r="AM73" i="106"/>
  <c r="AZ73" i="106"/>
  <c r="AP40" i="106"/>
  <c r="AS40" i="106"/>
  <c r="AZ40" i="106"/>
  <c r="AM40" i="106"/>
  <c r="AS69" i="106"/>
  <c r="AM69" i="106"/>
  <c r="AZ69" i="106"/>
  <c r="AS83" i="106"/>
  <c r="AZ83" i="106"/>
  <c r="AM83" i="106"/>
  <c r="AS108" i="106"/>
  <c r="AM108" i="106"/>
  <c r="AZ108" i="106"/>
  <c r="AV25" i="106"/>
  <c r="AW25" i="106" s="1"/>
  <c r="AS25" i="106"/>
  <c r="AM25" i="106"/>
  <c r="AZ25" i="106"/>
  <c r="AS75" i="106"/>
  <c r="AZ75" i="106"/>
  <c r="AM75" i="106"/>
  <c r="AS38" i="106"/>
  <c r="AZ38" i="106"/>
  <c r="AM38" i="106"/>
  <c r="N36" i="103"/>
  <c r="AR108" i="106"/>
  <c r="AS93" i="106"/>
  <c r="AZ93" i="106"/>
  <c r="AM93" i="106"/>
  <c r="AS79" i="106"/>
  <c r="AM79" i="106"/>
  <c r="AZ79" i="106"/>
  <c r="AP34" i="106"/>
  <c r="AS34" i="106"/>
  <c r="AM34" i="106"/>
  <c r="AZ34" i="106"/>
  <c r="AS59" i="106"/>
  <c r="AZ59" i="106"/>
  <c r="AM59" i="106"/>
  <c r="AV20" i="106"/>
  <c r="AW20" i="106" s="1"/>
  <c r="AS20" i="106"/>
  <c r="AM20" i="106"/>
  <c r="AZ20" i="106"/>
  <c r="N72" i="103"/>
  <c r="N33" i="103"/>
  <c r="AL34" i="106"/>
  <c r="AR38" i="106"/>
  <c r="AS82" i="106"/>
  <c r="AZ82" i="106"/>
  <c r="AM82" i="106"/>
  <c r="AR66" i="106"/>
  <c r="AS66" i="106"/>
  <c r="AZ66" i="106"/>
  <c r="AM66" i="106"/>
  <c r="AR70" i="106"/>
  <c r="AS70" i="106"/>
  <c r="AM70" i="106"/>
  <c r="AZ70" i="106"/>
  <c r="AS26" i="106"/>
  <c r="AZ26" i="106"/>
  <c r="AM26" i="106"/>
  <c r="AP28" i="106"/>
  <c r="AS86" i="106"/>
  <c r="AZ86" i="106"/>
  <c r="AM86" i="106"/>
  <c r="AS111" i="106"/>
  <c r="AZ111" i="106"/>
  <c r="AM111" i="106"/>
  <c r="AS49" i="106"/>
  <c r="AM49" i="106"/>
  <c r="AZ49" i="106"/>
  <c r="AS58" i="106"/>
  <c r="AZ58" i="106"/>
  <c r="AM58" i="106"/>
  <c r="AP70" i="106"/>
  <c r="AV38" i="106"/>
  <c r="AW38" i="106" s="1"/>
  <c r="AP26" i="106"/>
  <c r="AV83" i="106"/>
  <c r="AW83" i="106" s="1"/>
  <c r="AS110" i="106"/>
  <c r="AZ110" i="106"/>
  <c r="AM110" i="106"/>
  <c r="AR109" i="106"/>
  <c r="AP32" i="106"/>
  <c r="AS32" i="106"/>
  <c r="AM32" i="106"/>
  <c r="AZ32" i="106"/>
  <c r="AS62" i="106"/>
  <c r="AZ62" i="106"/>
  <c r="AM62" i="106"/>
  <c r="AP49" i="106"/>
  <c r="AS88" i="106"/>
  <c r="AZ88" i="106"/>
  <c r="AM88" i="106"/>
  <c r="N25" i="103"/>
  <c r="AV58" i="106"/>
  <c r="AW58" i="106" s="1"/>
  <c r="AR75" i="106"/>
  <c r="AV54" i="106"/>
  <c r="AW54" i="106" s="1"/>
  <c r="AP67" i="106"/>
  <c r="AV29" i="106"/>
  <c r="AW29" i="106" s="1"/>
  <c r="AS81" i="106"/>
  <c r="AM81" i="106"/>
  <c r="AZ81" i="106"/>
  <c r="AR26" i="106"/>
  <c r="AS48" i="106"/>
  <c r="AM48" i="106"/>
  <c r="AZ48" i="106"/>
  <c r="AS46" i="106"/>
  <c r="AZ46" i="106"/>
  <c r="AM46" i="106"/>
  <c r="AS68" i="106"/>
  <c r="AM68" i="106"/>
  <c r="AZ68" i="106"/>
  <c r="AL83" i="106"/>
  <c r="N103" i="103"/>
  <c r="AL73" i="106"/>
  <c r="AL42" i="106"/>
  <c r="AR60" i="106"/>
  <c r="AV27" i="106"/>
  <c r="AW27" i="106" s="1"/>
  <c r="AR54" i="106"/>
  <c r="AP33" i="106"/>
  <c r="AS33" i="106"/>
  <c r="AM33" i="106"/>
  <c r="AZ33" i="106"/>
  <c r="AV109" i="106"/>
  <c r="AW109" i="106" s="1"/>
  <c r="AV53" i="106"/>
  <c r="AW53" i="106" s="1"/>
  <c r="AS53" i="106"/>
  <c r="AZ53" i="106"/>
  <c r="AM53" i="106"/>
  <c r="AS84" i="106"/>
  <c r="AM84" i="106"/>
  <c r="AZ84" i="106"/>
  <c r="AS19" i="106"/>
  <c r="AZ19" i="106"/>
  <c r="AM19" i="106"/>
  <c r="AS15" i="106"/>
  <c r="AZ15" i="106"/>
  <c r="AR15" i="106"/>
  <c r="AS17" i="106"/>
  <c r="AZ17"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16" i="106"/>
  <c r="AW110" i="106"/>
  <c r="AW78" i="106"/>
  <c r="AW39" i="106"/>
  <c r="AW67" i="106"/>
  <c r="AW62" i="106"/>
  <c r="AW49" i="106"/>
  <c r="AW18" i="106"/>
  <c r="AW79" i="106"/>
  <c r="AW94" i="106"/>
  <c r="AW102" i="106"/>
  <c r="AW31" i="106"/>
  <c r="AW82" i="106"/>
  <c r="AW106"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2" i="103" l="1"/>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V99" i="103"/>
  <c r="AU99" i="103"/>
  <c r="AS99" i="103"/>
  <c r="AA99" i="103"/>
  <c r="K99" i="103"/>
  <c r="AY99" i="103" s="1"/>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K46" i="103"/>
  <c r="P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K42" i="103"/>
  <c r="J42" i="103"/>
  <c r="I42" i="103"/>
  <c r="H42" i="103"/>
  <c r="G42" i="103"/>
  <c r="BI42" i="103" s="1"/>
  <c r="B42" i="103"/>
  <c r="BD41" i="103"/>
  <c r="BA41" i="103"/>
  <c r="AV41" i="103"/>
  <c r="AU41" i="103"/>
  <c r="AS41" i="103"/>
  <c r="K41" i="103"/>
  <c r="J41" i="103"/>
  <c r="I41" i="103"/>
  <c r="H41" i="103"/>
  <c r="G41" i="103"/>
  <c r="BI41" i="103" s="1"/>
  <c r="B41" i="103"/>
  <c r="BD40" i="103"/>
  <c r="BA40" i="103"/>
  <c r="AV40" i="103"/>
  <c r="AU40" i="103"/>
  <c r="AS40" i="103"/>
  <c r="K40" i="103"/>
  <c r="J40" i="103"/>
  <c r="I40" i="103"/>
  <c r="H40" i="103"/>
  <c r="G40" i="103"/>
  <c r="BI40" i="103" s="1"/>
  <c r="B40" i="103"/>
  <c r="BD39" i="103"/>
  <c r="BA39" i="103"/>
  <c r="AV39" i="103"/>
  <c r="AU39" i="103"/>
  <c r="AS39" i="103"/>
  <c r="K39" i="103"/>
  <c r="BL39" i="103" s="1"/>
  <c r="J39" i="103"/>
  <c r="I39" i="103"/>
  <c r="H39" i="103"/>
  <c r="G39" i="103"/>
  <c r="BI39" i="103" s="1"/>
  <c r="B39" i="103"/>
  <c r="BD38" i="103"/>
  <c r="BA38" i="103"/>
  <c r="AV38" i="103"/>
  <c r="AU38" i="103"/>
  <c r="AS38" i="103"/>
  <c r="K38" i="103"/>
  <c r="BL38" i="103" s="1"/>
  <c r="J38" i="103"/>
  <c r="I38" i="103"/>
  <c r="H38" i="103"/>
  <c r="G38" i="103"/>
  <c r="BI38" i="103" s="1"/>
  <c r="B38" i="103"/>
  <c r="BD37" i="103"/>
  <c r="BA37" i="103"/>
  <c r="AV37" i="103"/>
  <c r="AU37" i="103"/>
  <c r="AS37" i="103"/>
  <c r="K37" i="103"/>
  <c r="BL37" i="103" s="1"/>
  <c r="J37" i="103"/>
  <c r="I37" i="103"/>
  <c r="H37" i="103"/>
  <c r="G37" i="103"/>
  <c r="BI37" i="103" s="1"/>
  <c r="B37" i="103"/>
  <c r="BD36" i="103"/>
  <c r="BA36" i="103"/>
  <c r="AV36" i="103"/>
  <c r="AU36" i="103"/>
  <c r="AS36" i="103"/>
  <c r="K36" i="103"/>
  <c r="BL36" i="103" s="1"/>
  <c r="J36" i="103"/>
  <c r="I36" i="103"/>
  <c r="H36" i="103"/>
  <c r="G36" i="103"/>
  <c r="BI36" i="103" s="1"/>
  <c r="B36" i="103"/>
  <c r="BD35" i="103"/>
  <c r="BA35" i="103"/>
  <c r="AV35" i="103"/>
  <c r="AU35" i="103"/>
  <c r="AS35" i="103"/>
  <c r="K35" i="103"/>
  <c r="BL35" i="103" s="1"/>
  <c r="J35" i="103"/>
  <c r="I35" i="103"/>
  <c r="H35" i="103"/>
  <c r="G35" i="103"/>
  <c r="BI35" i="103" s="1"/>
  <c r="B35" i="103"/>
  <c r="BD34" i="103"/>
  <c r="BA34" i="103"/>
  <c r="AV34" i="103"/>
  <c r="AU34" i="103"/>
  <c r="AS34" i="103"/>
  <c r="K34" i="103"/>
  <c r="BL34" i="103" s="1"/>
  <c r="J34" i="103"/>
  <c r="I34" i="103"/>
  <c r="H34" i="103"/>
  <c r="G34" i="103"/>
  <c r="BI34" i="103" s="1"/>
  <c r="B34" i="103"/>
  <c r="BD33" i="103"/>
  <c r="BA33" i="103"/>
  <c r="AV33" i="103"/>
  <c r="AU33" i="103"/>
  <c r="AS33" i="103"/>
  <c r="K33" i="103"/>
  <c r="AY33" i="103" s="1"/>
  <c r="J33" i="103"/>
  <c r="I33" i="103"/>
  <c r="H33" i="103"/>
  <c r="G33" i="103"/>
  <c r="BI33" i="103" s="1"/>
  <c r="B33" i="103"/>
  <c r="BD32" i="103"/>
  <c r="BA32" i="103"/>
  <c r="AV32" i="103"/>
  <c r="AU32" i="103"/>
  <c r="AS32" i="103"/>
  <c r="K32" i="103"/>
  <c r="J32" i="103"/>
  <c r="I32" i="103"/>
  <c r="H32" i="103"/>
  <c r="G32" i="103"/>
  <c r="BI32" i="103" s="1"/>
  <c r="B32" i="103"/>
  <c r="BD31" i="103"/>
  <c r="BA31" i="103"/>
  <c r="AV31" i="103"/>
  <c r="AU31" i="103"/>
  <c r="AS31" i="103"/>
  <c r="K31" i="103"/>
  <c r="J31" i="103"/>
  <c r="I31" i="103"/>
  <c r="H31" i="103"/>
  <c r="G31" i="103"/>
  <c r="BI31" i="103" s="1"/>
  <c r="B31" i="103"/>
  <c r="BD30" i="103"/>
  <c r="BA30" i="103"/>
  <c r="AV30" i="103"/>
  <c r="AU30" i="103"/>
  <c r="AS30" i="103"/>
  <c r="K30" i="103"/>
  <c r="BL30" i="103" s="1"/>
  <c r="J30" i="103"/>
  <c r="I30" i="103"/>
  <c r="H30" i="103"/>
  <c r="G30" i="103"/>
  <c r="BI30" i="103" s="1"/>
  <c r="B30" i="103"/>
  <c r="BD29" i="103"/>
  <c r="BA29" i="103"/>
  <c r="AV29" i="103"/>
  <c r="AU29" i="103"/>
  <c r="AS29" i="103"/>
  <c r="K29" i="103"/>
  <c r="BL29" i="103" s="1"/>
  <c r="J29" i="103"/>
  <c r="I29" i="103"/>
  <c r="H29" i="103"/>
  <c r="G29" i="103"/>
  <c r="BI29" i="103" s="1"/>
  <c r="B29" i="103"/>
  <c r="BI28" i="103"/>
  <c r="BD28" i="103"/>
  <c r="BA28" i="103"/>
  <c r="AV28" i="103"/>
  <c r="AU28" i="103"/>
  <c r="AS28" i="103"/>
  <c r="K28" i="103"/>
  <c r="J28" i="103"/>
  <c r="I28" i="103"/>
  <c r="H28" i="103"/>
  <c r="G28" i="103"/>
  <c r="B28" i="103"/>
  <c r="BD27" i="103"/>
  <c r="BA27" i="103"/>
  <c r="AV27" i="103"/>
  <c r="AU27" i="103"/>
  <c r="AS27" i="103"/>
  <c r="K27" i="103"/>
  <c r="BL27" i="103" s="1"/>
  <c r="J27" i="103"/>
  <c r="I27" i="103"/>
  <c r="H27" i="103"/>
  <c r="G27" i="103"/>
  <c r="BI27" i="103" s="1"/>
  <c r="B27" i="103"/>
  <c r="BD26" i="103"/>
  <c r="BA26" i="103"/>
  <c r="AV26" i="103"/>
  <c r="AU26" i="103"/>
  <c r="AS26" i="103"/>
  <c r="K26" i="103"/>
  <c r="BL26" i="103" s="1"/>
  <c r="J26" i="103"/>
  <c r="I26" i="103"/>
  <c r="H26" i="103"/>
  <c r="G26" i="103"/>
  <c r="BI26" i="103" s="1"/>
  <c r="B26" i="103"/>
  <c r="BD25" i="103"/>
  <c r="BA25" i="103"/>
  <c r="AV25" i="103"/>
  <c r="AU25" i="103"/>
  <c r="AS25" i="103"/>
  <c r="K25" i="103"/>
  <c r="J25" i="103"/>
  <c r="I25" i="103"/>
  <c r="H25" i="103"/>
  <c r="G25" i="103"/>
  <c r="BI25" i="103" s="1"/>
  <c r="B25" i="103"/>
  <c r="BD24" i="103"/>
  <c r="BA24" i="103"/>
  <c r="AV24" i="103"/>
  <c r="AU24" i="103"/>
  <c r="AS24" i="103"/>
  <c r="K24" i="103"/>
  <c r="J24" i="103"/>
  <c r="I24" i="103"/>
  <c r="H24" i="103"/>
  <c r="G24" i="103"/>
  <c r="BI24" i="103" s="1"/>
  <c r="B24" i="103"/>
  <c r="BD23" i="103"/>
  <c r="BA23" i="103"/>
  <c r="AV23" i="103"/>
  <c r="AU23" i="103"/>
  <c r="AS23" i="103"/>
  <c r="K23" i="103"/>
  <c r="J23" i="103"/>
  <c r="I23" i="103"/>
  <c r="H23" i="103"/>
  <c r="G23" i="103"/>
  <c r="BI23" i="103" s="1"/>
  <c r="B23" i="103"/>
  <c r="BD22" i="103"/>
  <c r="BA22" i="103"/>
  <c r="AV22" i="103"/>
  <c r="AU22" i="103"/>
  <c r="AS22" i="103"/>
  <c r="K22" i="103"/>
  <c r="P22" i="103" s="1"/>
  <c r="J22" i="103"/>
  <c r="I22" i="103"/>
  <c r="H22" i="103"/>
  <c r="G22" i="103"/>
  <c r="BI22" i="103" s="1"/>
  <c r="B22" i="103"/>
  <c r="BD21" i="103"/>
  <c r="BA21" i="103"/>
  <c r="AV21" i="103"/>
  <c r="AU21" i="103"/>
  <c r="AS21" i="103"/>
  <c r="K21" i="103"/>
  <c r="BL21" i="103" s="1"/>
  <c r="J21" i="103"/>
  <c r="I21" i="103"/>
  <c r="H21" i="103"/>
  <c r="G21" i="103"/>
  <c r="BI21" i="103" s="1"/>
  <c r="B21" i="103"/>
  <c r="BD20" i="103"/>
  <c r="BA20" i="103"/>
  <c r="AV20" i="103"/>
  <c r="AU20" i="103"/>
  <c r="AS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BB46" i="103" l="1"/>
  <c r="BB27" i="103"/>
  <c r="AY65" i="103"/>
  <c r="AO46" i="103"/>
  <c r="BC46" i="103" s="1"/>
  <c r="AY98" i="103"/>
  <c r="AO88" i="103"/>
  <c r="AT88" i="103" s="1"/>
  <c r="AY95" i="103"/>
  <c r="BB36" i="103"/>
  <c r="BL15" i="103"/>
  <c r="BN15" i="103"/>
  <c r="AO29" i="103"/>
  <c r="AL29" i="103" s="1"/>
  <c r="P33" i="103"/>
  <c r="AO36" i="103"/>
  <c r="BC36" i="103" s="1"/>
  <c r="AY51" i="103"/>
  <c r="AI10" i="103"/>
  <c r="AK46" i="105" s="1"/>
  <c r="AP28" i="103"/>
  <c r="BL28" i="103"/>
  <c r="AP76" i="103"/>
  <c r="BL76" i="103"/>
  <c r="AP82" i="103"/>
  <c r="BL82" i="103"/>
  <c r="BB103" i="103"/>
  <c r="AP49" i="103"/>
  <c r="BL49" i="103"/>
  <c r="AP52" i="103"/>
  <c r="BL52" i="103"/>
  <c r="BC56" i="103"/>
  <c r="AZ56" i="103"/>
  <c r="AP58" i="103"/>
  <c r="BL58" i="103"/>
  <c r="AP79" i="103"/>
  <c r="BL79" i="103"/>
  <c r="AO100" i="103"/>
  <c r="AR100" i="103" s="1"/>
  <c r="BL100" i="103"/>
  <c r="AP42" i="103"/>
  <c r="BL42" i="103"/>
  <c r="AP40" i="103"/>
  <c r="BL40" i="103"/>
  <c r="P19" i="103"/>
  <c r="AP23" i="103"/>
  <c r="BL23" i="103"/>
  <c r="AP25" i="103"/>
  <c r="BL25" i="103"/>
  <c r="AP32" i="103"/>
  <c r="BL32" i="103"/>
  <c r="AO40" i="103"/>
  <c r="AT40" i="103" s="1"/>
  <c r="BB44" i="103"/>
  <c r="BL44" i="103"/>
  <c r="AP54" i="103"/>
  <c r="BL54" i="103"/>
  <c r="AO63" i="103"/>
  <c r="AR63" i="103" s="1"/>
  <c r="BL63" i="103"/>
  <c r="AO72" i="103"/>
  <c r="BL72" i="103"/>
  <c r="AO81" i="103"/>
  <c r="AT81" i="103" s="1"/>
  <c r="BL81" i="103"/>
  <c r="P87" i="103"/>
  <c r="AP99" i="103"/>
  <c r="BL99" i="103"/>
  <c r="P106" i="103"/>
  <c r="AO110" i="103"/>
  <c r="AT110" i="103" s="1"/>
  <c r="P30" i="103"/>
  <c r="AP48" i="103"/>
  <c r="BL48" i="103"/>
  <c r="AP66" i="103"/>
  <c r="BL66" i="103"/>
  <c r="AP69" i="103"/>
  <c r="BL69" i="103"/>
  <c r="AO92" i="103"/>
  <c r="AT92" i="103" s="1"/>
  <c r="BL92" i="103"/>
  <c r="BB98" i="103"/>
  <c r="AP105" i="103"/>
  <c r="BL105" i="103"/>
  <c r="AP108" i="103"/>
  <c r="BL108" i="103"/>
  <c r="AP62" i="103"/>
  <c r="BL62" i="103"/>
  <c r="BB65" i="103"/>
  <c r="AP77" i="103"/>
  <c r="BL77" i="103"/>
  <c r="AP89" i="103"/>
  <c r="BL89" i="103"/>
  <c r="AP20" i="103"/>
  <c r="BL20" i="103"/>
  <c r="AO22" i="103"/>
  <c r="AT22" i="103" s="1"/>
  <c r="BL22" i="103"/>
  <c r="AY35" i="103"/>
  <c r="BB38" i="103"/>
  <c r="AP41" i="103"/>
  <c r="BL41" i="103"/>
  <c r="AP43" i="103"/>
  <c r="BL43" i="103"/>
  <c r="AO44" i="103"/>
  <c r="AR44" i="103" s="1"/>
  <c r="AP46" i="103"/>
  <c r="BL46" i="103"/>
  <c r="AY46" i="103"/>
  <c r="AP50" i="103"/>
  <c r="BL50" i="103"/>
  <c r="AP53" i="103"/>
  <c r="BL53" i="103"/>
  <c r="AP56" i="103"/>
  <c r="BL56" i="103"/>
  <c r="AP59" i="103"/>
  <c r="BL59" i="103"/>
  <c r="AP74" i="103"/>
  <c r="BL74" i="103"/>
  <c r="AO78" i="103"/>
  <c r="AX78" i="103" s="1"/>
  <c r="AP24" i="103"/>
  <c r="BL24" i="103"/>
  <c r="AP31" i="103"/>
  <c r="BL31" i="103"/>
  <c r="AP33" i="103"/>
  <c r="BL33" i="103"/>
  <c r="AY67" i="103"/>
  <c r="AP91" i="103"/>
  <c r="BL91" i="103"/>
  <c r="AP97" i="103"/>
  <c r="BL97" i="103"/>
  <c r="AY100" i="103"/>
  <c r="AO104" i="103"/>
  <c r="AL104" i="103" s="1"/>
  <c r="BL104" i="103"/>
  <c r="AP107" i="103"/>
  <c r="BL107" i="103"/>
  <c r="AO14" i="103"/>
  <c r="AX14" i="103" s="1"/>
  <c r="BL14" i="103"/>
  <c r="AP16" i="103"/>
  <c r="BL16" i="103"/>
  <c r="AP17" i="103"/>
  <c r="BL17" i="103"/>
  <c r="AP13" i="103"/>
  <c r="BL13" i="103"/>
  <c r="BB19" i="103"/>
  <c r="AX22" i="103"/>
  <c r="P37" i="103"/>
  <c r="AP37" i="103"/>
  <c r="AO64" i="103"/>
  <c r="AP64" i="103"/>
  <c r="AY83" i="103"/>
  <c r="AP83" i="103"/>
  <c r="AO86" i="103"/>
  <c r="AR86" i="103" s="1"/>
  <c r="AP86" i="103"/>
  <c r="AO90" i="103"/>
  <c r="AR90" i="103" s="1"/>
  <c r="AP90" i="103"/>
  <c r="AO101" i="103"/>
  <c r="AL101" i="103" s="1"/>
  <c r="AP101" i="103"/>
  <c r="AY27" i="103"/>
  <c r="AP27" i="103"/>
  <c r="AO28" i="103"/>
  <c r="AL28" i="103" s="1"/>
  <c r="AY30" i="103"/>
  <c r="AP30" i="103"/>
  <c r="AO34" i="103"/>
  <c r="AR34" i="103" s="1"/>
  <c r="AP34" i="103"/>
  <c r="AY38" i="103"/>
  <c r="AP38" i="103"/>
  <c r="BB40" i="103"/>
  <c r="AO48" i="103"/>
  <c r="AR48" i="103" s="1"/>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L85" i="103" s="1"/>
  <c r="AP85" i="103"/>
  <c r="AY87" i="103"/>
  <c r="P90" i="103"/>
  <c r="BB90" i="103"/>
  <c r="BB96" i="103"/>
  <c r="AP100" i="103"/>
  <c r="AO103" i="103"/>
  <c r="AP103" i="103"/>
  <c r="AY106" i="103"/>
  <c r="AP111" i="103"/>
  <c r="AT46" i="103"/>
  <c r="AY28" i="103"/>
  <c r="AY48" i="103"/>
  <c r="BB62" i="103"/>
  <c r="BB71" i="103"/>
  <c r="AP71" i="103"/>
  <c r="P84" i="103"/>
  <c r="AY88" i="103"/>
  <c r="AP88" i="103"/>
  <c r="AP94" i="103"/>
  <c r="AY112" i="103"/>
  <c r="AP112" i="103"/>
  <c r="AP81" i="103"/>
  <c r="AO15" i="103"/>
  <c r="AX15" i="103" s="1"/>
  <c r="AP15" i="103"/>
  <c r="AY21" i="103"/>
  <c r="P45" i="103"/>
  <c r="AY60" i="103"/>
  <c r="AP60" i="103"/>
  <c r="AP63" i="103"/>
  <c r="AY72" i="103"/>
  <c r="AP72" i="103"/>
  <c r="AO77" i="103"/>
  <c r="AL77" i="103" s="1"/>
  <c r="AY81" i="103"/>
  <c r="AY92" i="103"/>
  <c r="AP92" i="103"/>
  <c r="P98" i="103"/>
  <c r="AP98" i="103"/>
  <c r="AY104" i="103"/>
  <c r="AP104" i="103"/>
  <c r="AO105" i="103"/>
  <c r="AL105" i="103" s="1"/>
  <c r="BB75" i="103"/>
  <c r="AP75" i="103"/>
  <c r="BB102" i="103"/>
  <c r="AP102" i="103"/>
  <c r="AO18" i="103"/>
  <c r="AP18" i="103"/>
  <c r="AY19" i="103"/>
  <c r="AP19" i="103"/>
  <c r="P21" i="103"/>
  <c r="AY22" i="103"/>
  <c r="AP22" i="103"/>
  <c r="BB26" i="103"/>
  <c r="AP26" i="103"/>
  <c r="AP29" i="103"/>
  <c r="AY40" i="103"/>
  <c r="AY44" i="103"/>
  <c r="AP44" i="103"/>
  <c r="BB48" i="103"/>
  <c r="AO55" i="103"/>
  <c r="AL55" i="103" s="1"/>
  <c r="AO57" i="103"/>
  <c r="AR57" i="103" s="1"/>
  <c r="AP57" i="103"/>
  <c r="BB61" i="103"/>
  <c r="AP61" i="103"/>
  <c r="AO62" i="103"/>
  <c r="AR62" i="103" s="1"/>
  <c r="AP67" i="103"/>
  <c r="BB76" i="103"/>
  <c r="P81" i="103"/>
  <c r="BB95" i="103"/>
  <c r="AP95" i="103"/>
  <c r="AO96" i="103"/>
  <c r="AR96" i="103" s="1"/>
  <c r="AY66" i="103"/>
  <c r="AO71" i="103"/>
  <c r="AO80" i="103"/>
  <c r="AX80" i="103" s="1"/>
  <c r="BB80" i="103"/>
  <c r="AY45" i="103"/>
  <c r="AY89" i="103"/>
  <c r="AO98" i="103"/>
  <c r="AR98" i="103" s="1"/>
  <c r="P105" i="103"/>
  <c r="AY105" i="103"/>
  <c r="BB70" i="103"/>
  <c r="AO73" i="103"/>
  <c r="AO112" i="103"/>
  <c r="AR112" i="103" s="1"/>
  <c r="AY32" i="103"/>
  <c r="AY20" i="103"/>
  <c r="BB34" i="103"/>
  <c r="AO37" i="103"/>
  <c r="AR37" i="103" s="1"/>
  <c r="AJ10" i="103"/>
  <c r="AK51" i="105" s="1"/>
  <c r="AK142" i="105" s="1"/>
  <c r="AY16" i="103"/>
  <c r="BB18" i="103"/>
  <c r="BB22" i="103"/>
  <c r="AY24" i="103"/>
  <c r="AY58" i="103"/>
  <c r="BB66" i="103"/>
  <c r="AO67" i="103"/>
  <c r="AL67" i="103" s="1"/>
  <c r="AY85" i="103"/>
  <c r="BB86" i="103"/>
  <c r="P89" i="103"/>
  <c r="P93" i="103"/>
  <c r="AO95" i="103"/>
  <c r="AX95" i="103" s="1"/>
  <c r="AO106" i="103"/>
  <c r="AR106" i="103" s="1"/>
  <c r="BB106" i="103"/>
  <c r="AK5" i="103"/>
  <c r="BK13" i="103" s="1"/>
  <c r="AO38" i="103"/>
  <c r="AO70" i="103"/>
  <c r="P38" i="103"/>
  <c r="AO45" i="103"/>
  <c r="AL45" i="103" s="1"/>
  <c r="P63" i="103"/>
  <c r="P70" i="103"/>
  <c r="P72" i="103"/>
  <c r="P73" i="103"/>
  <c r="P75" i="103"/>
  <c r="P103" i="103"/>
  <c r="P104" i="103"/>
  <c r="P112" i="103"/>
  <c r="P14" i="103"/>
  <c r="AO32" i="103"/>
  <c r="AR32" i="103" s="1"/>
  <c r="AY54" i="103"/>
  <c r="P55" i="103"/>
  <c r="BB58" i="103"/>
  <c r="AY63" i="103"/>
  <c r="P71" i="103"/>
  <c r="AY73" i="103"/>
  <c r="P80" i="103"/>
  <c r="P88" i="103"/>
  <c r="BB93" i="103"/>
  <c r="AO94" i="103"/>
  <c r="AL94" i="103" s="1"/>
  <c r="AY103" i="103"/>
  <c r="BB104" i="103"/>
  <c r="BB20" i="103"/>
  <c r="P29" i="103"/>
  <c r="AY29" i="103"/>
  <c r="BB32" i="103"/>
  <c r="AY15" i="103"/>
  <c r="AY23" i="103"/>
  <c r="AO30" i="103"/>
  <c r="BB30" i="103"/>
  <c r="AG10" i="103"/>
  <c r="AK38" i="105" s="1"/>
  <c r="AK139" i="105" s="1"/>
  <c r="AO16" i="103"/>
  <c r="BB16" i="103"/>
  <c r="AO20" i="103"/>
  <c r="AO24" i="103"/>
  <c r="BB24" i="103"/>
  <c r="BB28" i="103"/>
  <c r="P47" i="103"/>
  <c r="AY49" i="103"/>
  <c r="AY55" i="103"/>
  <c r="P65" i="103"/>
  <c r="P68" i="103"/>
  <c r="AY71" i="103"/>
  <c r="AY76" i="103"/>
  <c r="AY77" i="103"/>
  <c r="P85" i="103"/>
  <c r="BB85" i="103"/>
  <c r="AO87" i="103"/>
  <c r="AX87" i="103" s="1"/>
  <c r="BB88" i="103"/>
  <c r="AO89" i="103"/>
  <c r="P96" i="103"/>
  <c r="P99" i="103"/>
  <c r="BB110" i="103"/>
  <c r="BB112" i="103"/>
  <c r="AY43" i="103"/>
  <c r="P43" i="103"/>
  <c r="AO43" i="103"/>
  <c r="BB43" i="103"/>
  <c r="AO13" i="103"/>
  <c r="BB14" i="103"/>
  <c r="P15" i="103"/>
  <c r="BB15" i="103"/>
  <c r="AH10" i="103"/>
  <c r="AK42" i="105" s="1"/>
  <c r="AK140" i="105" s="1"/>
  <c r="AY17" i="103"/>
  <c r="P17" i="103"/>
  <c r="AO17" i="103"/>
  <c r="BB17" i="103"/>
  <c r="AY18" i="103"/>
  <c r="P18" i="103"/>
  <c r="AY26" i="103"/>
  <c r="P26" i="103"/>
  <c r="AO26" i="103"/>
  <c r="BB13" i="103"/>
  <c r="AY25" i="103"/>
  <c r="P25" i="103"/>
  <c r="AO25" i="103"/>
  <c r="BB25" i="103"/>
  <c r="AO53" i="103"/>
  <c r="AY53" i="103"/>
  <c r="P53" i="103"/>
  <c r="BB53" i="103"/>
  <c r="AO19" i="103"/>
  <c r="P20" i="103"/>
  <c r="AR22" i="103"/>
  <c r="AO27" i="103"/>
  <c r="P28" i="103"/>
  <c r="AO33" i="103"/>
  <c r="BB33" i="103"/>
  <c r="AY34" i="103"/>
  <c r="P34" i="103"/>
  <c r="AO39" i="103"/>
  <c r="BB39" i="103"/>
  <c r="AY42" i="103"/>
  <c r="P42" i="103"/>
  <c r="AO42" i="103"/>
  <c r="BB42" i="103"/>
  <c r="AO31" i="103"/>
  <c r="BB31" i="103"/>
  <c r="BB35" i="103"/>
  <c r="BB23" i="103"/>
  <c r="P35" i="103"/>
  <c r="BB37" i="103"/>
  <c r="AY50" i="103"/>
  <c r="P50" i="103"/>
  <c r="AO50" i="103"/>
  <c r="BB50" i="103"/>
  <c r="AY52" i="103"/>
  <c r="BB52" i="103"/>
  <c r="P52" i="103"/>
  <c r="AO52" i="103"/>
  <c r="P69" i="103"/>
  <c r="AO69" i="103"/>
  <c r="BB69" i="103"/>
  <c r="AY69" i="103"/>
  <c r="AL22" i="103"/>
  <c r="P16" i="103"/>
  <c r="BB21" i="103"/>
  <c r="AO23" i="103"/>
  <c r="P24" i="103"/>
  <c r="BB29" i="103"/>
  <c r="AY31" i="103"/>
  <c r="AY37" i="103"/>
  <c r="P39" i="103"/>
  <c r="P23" i="103"/>
  <c r="P31" i="103"/>
  <c r="P41" i="103"/>
  <c r="AO41" i="103"/>
  <c r="BB41"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BB55" i="103"/>
  <c r="P58" i="103"/>
  <c r="BB63" i="103"/>
  <c r="P66" i="103"/>
  <c r="AY68" i="103"/>
  <c r="BB68" i="103"/>
  <c r="AO91" i="103"/>
  <c r="BB91" i="103"/>
  <c r="P91" i="103"/>
  <c r="AY91" i="103"/>
  <c r="AY111" i="103"/>
  <c r="P111" i="103"/>
  <c r="BB111" i="103"/>
  <c r="AO111" i="103"/>
  <c r="P54" i="103"/>
  <c r="BB67" i="103"/>
  <c r="AY78" i="103"/>
  <c r="BB78" i="103"/>
  <c r="AY93" i="103"/>
  <c r="P100" i="103"/>
  <c r="AX110" i="103"/>
  <c r="BB77" i="103"/>
  <c r="AO84" i="103"/>
  <c r="P86" i="103"/>
  <c r="AY94" i="103"/>
  <c r="P94" i="103"/>
  <c r="BB97" i="103"/>
  <c r="AO107" i="103"/>
  <c r="BB107" i="103"/>
  <c r="AY110" i="103"/>
  <c r="P110" i="103"/>
  <c r="AO97" i="103"/>
  <c r="P108" i="103"/>
  <c r="AO108" i="103"/>
  <c r="P109" i="103"/>
  <c r="AO109" i="103"/>
  <c r="AO76" i="103"/>
  <c r="P77" i="103"/>
  <c r="AY84" i="103"/>
  <c r="AY86" i="103"/>
  <c r="P92" i="103"/>
  <c r="BB94" i="103"/>
  <c r="P95" i="103"/>
  <c r="AY101" i="103"/>
  <c r="AY108" i="103"/>
  <c r="BB73" i="103"/>
  <c r="P76" i="103"/>
  <c r="BB81" i="103"/>
  <c r="AY102" i="103"/>
  <c r="P102" i="103"/>
  <c r="AY107" i="103"/>
  <c r="BB109" i="103"/>
  <c r="BB89" i="103"/>
  <c r="P97" i="103"/>
  <c r="AY97" i="103"/>
  <c r="AO99" i="103"/>
  <c r="BB99" i="103"/>
  <c r="BB100" i="103"/>
  <c r="P101" i="103"/>
  <c r="AO102" i="103"/>
  <c r="BB105" i="103"/>
  <c r="P107" i="103"/>
  <c r="AX94" i="103" l="1"/>
  <c r="AR110" i="103"/>
  <c r="AL40" i="103"/>
  <c r="AL86" i="103"/>
  <c r="AX92" i="103"/>
  <c r="AL47" i="103"/>
  <c r="AL93" i="103"/>
  <c r="AX46" i="103"/>
  <c r="AT100" i="103"/>
  <c r="AR94" i="103"/>
  <c r="AL92" i="103"/>
  <c r="AX104" i="103"/>
  <c r="AL78" i="103"/>
  <c r="AR78" i="103"/>
  <c r="AL37" i="103"/>
  <c r="AX112" i="103"/>
  <c r="AR104" i="103"/>
  <c r="AL57" i="103"/>
  <c r="AX57" i="103"/>
  <c r="AR29" i="103"/>
  <c r="AX88" i="103"/>
  <c r="AX48" i="103"/>
  <c r="AL96" i="103"/>
  <c r="BC88" i="103"/>
  <c r="BE88" i="103" s="1"/>
  <c r="BG88" i="103" s="1"/>
  <c r="AL88" i="103"/>
  <c r="AZ46" i="103"/>
  <c r="AR81" i="103"/>
  <c r="AX90" i="103"/>
  <c r="AZ36" i="103"/>
  <c r="AR105" i="103"/>
  <c r="AR88" i="103"/>
  <c r="AR47" i="103"/>
  <c r="AL36" i="103"/>
  <c r="AX63" i="103"/>
  <c r="AZ88" i="103"/>
  <c r="AL81" i="103"/>
  <c r="AX81" i="103"/>
  <c r="BC29" i="103"/>
  <c r="BE29" i="103" s="1"/>
  <c r="BG29" i="103" s="1"/>
  <c r="AL100" i="103"/>
  <c r="AX36" i="103"/>
  <c r="AR45" i="103"/>
  <c r="AZ29" i="103"/>
  <c r="AX105" i="103"/>
  <c r="AL90" i="103"/>
  <c r="AX85" i="103"/>
  <c r="AT29" i="103"/>
  <c r="AT36" i="103"/>
  <c r="AX40" i="103"/>
  <c r="AX62" i="103"/>
  <c r="AL48" i="103"/>
  <c r="AX29" i="103"/>
  <c r="AX89" i="103"/>
  <c r="AR89" i="103"/>
  <c r="AL89" i="103"/>
  <c r="AR71" i="103"/>
  <c r="AL71" i="103"/>
  <c r="AX65" i="103"/>
  <c r="AR65" i="103"/>
  <c r="AX34" i="103"/>
  <c r="AL34" i="103"/>
  <c r="AX71" i="103"/>
  <c r="AR72" i="103"/>
  <c r="AT72" i="103"/>
  <c r="AX72" i="103"/>
  <c r="AL72" i="103"/>
  <c r="AL103" i="103"/>
  <c r="AX103" i="103"/>
  <c r="AR103" i="103"/>
  <c r="AL44" i="103"/>
  <c r="AX44" i="103"/>
  <c r="AL110" i="103"/>
  <c r="AX100" i="103"/>
  <c r="AL63" i="103"/>
  <c r="AR101" i="103"/>
  <c r="AR92" i="103"/>
  <c r="AT63" i="103"/>
  <c r="AR36" i="103"/>
  <c r="AL15" i="103"/>
  <c r="AL35" i="103"/>
  <c r="AR40" i="103"/>
  <c r="BP15" i="103"/>
  <c r="BP11" i="103" s="1"/>
  <c r="AR21" i="103"/>
  <c r="AR28" i="103"/>
  <c r="AX35" i="103"/>
  <c r="O10" i="103"/>
  <c r="AL14" i="103"/>
  <c r="AR14" i="103"/>
  <c r="AT75" i="103"/>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T64" i="103"/>
  <c r="BC64" i="103"/>
  <c r="AZ64" i="103"/>
  <c r="AZ63" i="103"/>
  <c r="BC63" i="103"/>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AT66" i="103"/>
  <c r="BC66" i="103"/>
  <c r="AZ66" i="103"/>
  <c r="AZ87" i="103"/>
  <c r="BC87" i="103"/>
  <c r="AL20" i="103"/>
  <c r="AZ20" i="103"/>
  <c r="BC20" i="103"/>
  <c r="BE20" i="103" s="1"/>
  <c r="BG20" i="103" s="1"/>
  <c r="AZ45" i="103"/>
  <c r="BC45" i="103"/>
  <c r="AT37" i="103"/>
  <c r="AZ37" i="103"/>
  <c r="BC37" i="103"/>
  <c r="AT57" i="103"/>
  <c r="BC57" i="103"/>
  <c r="AZ57" i="103"/>
  <c r="AZ28" i="103"/>
  <c r="BC28" i="103"/>
  <c r="BE46" i="103"/>
  <c r="BG46" i="103" s="1"/>
  <c r="AT111" i="103"/>
  <c r="AZ111" i="103"/>
  <c r="BC111" i="103"/>
  <c r="AZ91" i="103"/>
  <c r="BC91" i="103"/>
  <c r="AT58" i="103"/>
  <c r="BC58" i="103"/>
  <c r="AZ58" i="103"/>
  <c r="AT79" i="103"/>
  <c r="AZ79" i="103"/>
  <c r="BC79" i="103"/>
  <c r="AZ94" i="103"/>
  <c r="BC94" i="103"/>
  <c r="AT106" i="103"/>
  <c r="BC106" i="103"/>
  <c r="AZ106" i="103"/>
  <c r="AT98" i="103"/>
  <c r="BC98" i="103"/>
  <c r="AZ98" i="103"/>
  <c r="AZ55" i="103"/>
  <c r="BC55" i="103"/>
  <c r="AZ101" i="103"/>
  <c r="BC101" i="103"/>
  <c r="AT14" i="103"/>
  <c r="BC81" i="103"/>
  <c r="AZ81" i="103"/>
  <c r="BE36" i="103"/>
  <c r="BG36" i="103" s="1"/>
  <c r="BC42" i="103"/>
  <c r="AZ42" i="103"/>
  <c r="AT33" i="103"/>
  <c r="BC33" i="103"/>
  <c r="AZ33" i="103"/>
  <c r="AR95" i="103"/>
  <c r="AZ95" i="103"/>
  <c r="BC95" i="103"/>
  <c r="AT105" i="103"/>
  <c r="BC105" i="103"/>
  <c r="AZ105" i="103"/>
  <c r="AT103" i="103"/>
  <c r="AZ103" i="103"/>
  <c r="BC103" i="103"/>
  <c r="AT68" i="103"/>
  <c r="AZ68" i="103"/>
  <c r="BC68" i="103"/>
  <c r="AT35" i="103"/>
  <c r="AZ35" i="103"/>
  <c r="BC35"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T38" i="103"/>
  <c r="AZ38" i="103"/>
  <c r="BC38" i="103"/>
  <c r="AT112" i="103"/>
  <c r="BC112" i="103"/>
  <c r="AZ112" i="103"/>
  <c r="AR77" i="103"/>
  <c r="BC96" i="103"/>
  <c r="AZ96" i="103"/>
  <c r="AZ62" i="103"/>
  <c r="BC62"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R64" i="103"/>
  <c r="AX93" i="103"/>
  <c r="AT93" i="103"/>
  <c r="AT48" i="103"/>
  <c r="AT31" i="103"/>
  <c r="AT87" i="103"/>
  <c r="AX54" i="103"/>
  <c r="AT54" i="103"/>
  <c r="AL87" i="103"/>
  <c r="AR38"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s="1"/>
  <c r="BH103" i="103" s="1"/>
  <c r="BE98" i="103"/>
  <c r="BG98" i="103" s="1"/>
  <c r="BH98" i="103" s="1"/>
  <c r="BE96" i="103"/>
  <c r="BE102" i="103"/>
  <c r="BG102" i="103"/>
  <c r="BE110" i="103"/>
  <c r="BG110" i="103" s="1"/>
  <c r="BE41" i="103"/>
  <c r="BG41" i="103" s="1"/>
  <c r="BE81" i="103"/>
  <c r="BE79" i="103"/>
  <c r="BG79" i="103" s="1"/>
  <c r="BE111" i="103"/>
  <c r="BG111" i="103" s="1"/>
  <c r="BE24" i="103"/>
  <c r="BG24" i="103" s="1"/>
  <c r="BH24" i="103" s="1"/>
  <c r="BE92" i="103"/>
  <c r="BE30" i="103"/>
  <c r="BG30" i="103" s="1"/>
  <c r="BE60" i="103"/>
  <c r="BG60" i="103" s="1"/>
  <c r="BE63" i="103"/>
  <c r="BG63" i="103" s="1"/>
  <c r="BE47" i="103"/>
  <c r="BG47" i="103" s="1"/>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s="1"/>
  <c r="BE93" i="103"/>
  <c r="BG93" i="103" s="1"/>
  <c r="BH93" i="103" s="1"/>
  <c r="BE84" i="103"/>
  <c r="BG84" i="103" s="1"/>
  <c r="BE78" i="103"/>
  <c r="BG78" i="103" s="1"/>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s="1"/>
  <c r="BH70" i="103" s="1"/>
  <c r="BE76" i="103"/>
  <c r="BG76" i="103" s="1"/>
  <c r="BE105" i="103"/>
  <c r="BG105" i="103" s="1"/>
  <c r="BH105" i="103" s="1"/>
  <c r="BE37" i="103"/>
  <c r="BE87" i="103"/>
  <c r="BG87" i="103" s="1"/>
  <c r="BE26" i="103"/>
  <c r="BG26" i="103" s="1"/>
  <c r="BE109" i="103"/>
  <c r="BG109" i="103" s="1"/>
  <c r="BE31" i="103"/>
  <c r="BG31" i="103" s="1"/>
  <c r="BE99" i="103"/>
  <c r="BG99" i="103" s="1"/>
  <c r="BE64" i="103"/>
  <c r="BG64" i="103" s="1"/>
  <c r="BH64" i="103" s="1"/>
  <c r="BE71" i="103"/>
  <c r="BG71" i="103" s="1"/>
  <c r="BE75" i="103"/>
  <c r="BG75" i="103" s="1"/>
  <c r="BE23" i="103"/>
  <c r="BG23" i="103" s="1"/>
  <c r="BE68" i="103"/>
  <c r="BG68" i="103" s="1"/>
  <c r="BH68" i="103" s="1"/>
  <c r="BE42" i="103"/>
  <c r="BG42" i="103" s="1"/>
  <c r="BE55" i="103"/>
  <c r="BG55" i="103" s="1"/>
  <c r="BE94" i="103"/>
  <c r="BG94" i="103" s="1"/>
  <c r="BH94" i="103" s="1"/>
  <c r="BE58" i="103"/>
  <c r="BG58" i="103" s="1"/>
  <c r="BE67" i="103"/>
  <c r="BG67" i="103" s="1"/>
  <c r="BH67" i="103" s="1"/>
  <c r="BE54" i="103"/>
  <c r="BG54" i="103"/>
  <c r="BE89" i="103"/>
  <c r="BG89" i="103" s="1"/>
  <c r="BE62" i="103"/>
  <c r="BG62" i="103" s="1"/>
  <c r="BE38" i="103"/>
  <c r="BG38" i="103" s="1"/>
  <c r="BE82" i="103"/>
  <c r="BG82" i="103" s="1"/>
  <c r="BE107" i="103"/>
  <c r="BG107" i="103" s="1"/>
  <c r="BE85" i="103"/>
  <c r="BE61" i="103"/>
  <c r="BG61" i="103" s="1"/>
  <c r="BE104" i="103"/>
  <c r="BE95" i="103"/>
  <c r="BG95" i="103" s="1"/>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BE42" i="105"/>
  <c r="BH29" i="103"/>
  <c r="BH20" i="103"/>
  <c r="BH88" i="103"/>
  <c r="BH46" i="103"/>
  <c r="BH36" i="103"/>
  <c r="BH56" i="103"/>
  <c r="BH21" i="103"/>
  <c r="BH22" i="103"/>
  <c r="BH30" i="103" l="1"/>
  <c r="BH71" i="103"/>
  <c r="BH78" i="103"/>
  <c r="BH110" i="103"/>
  <c r="BH62" i="103"/>
  <c r="BH47" i="103"/>
  <c r="BH38" i="103"/>
  <c r="AI61" i="105"/>
  <c r="BH89" i="103"/>
  <c r="BH48" i="103"/>
  <c r="BH106" i="103"/>
  <c r="BG85" i="103"/>
  <c r="BH85" i="103" s="1"/>
  <c r="BH63" i="103"/>
  <c r="BG101" i="103"/>
  <c r="BH101" i="103" s="1"/>
  <c r="BG77" i="103"/>
  <c r="BH77" i="103" s="1"/>
  <c r="BG104" i="103"/>
  <c r="BH104" i="103" s="1"/>
  <c r="BH54" i="103"/>
  <c r="BH55" i="103"/>
  <c r="BG37" i="103"/>
  <c r="BH37" i="103" s="1"/>
  <c r="BG44" i="103"/>
  <c r="BH44" i="103" s="1"/>
  <c r="BG100" i="103"/>
  <c r="BH100" i="103" s="1"/>
  <c r="BG92" i="103"/>
  <c r="BH92" i="103" s="1"/>
  <c r="BG81" i="103"/>
  <c r="BH81" i="103" s="1"/>
  <c r="BG96" i="103"/>
  <c r="BH96" i="103" s="1"/>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BH17" i="103"/>
  <c r="AK10" i="103" l="1"/>
  <c r="AK54" i="105"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234"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234"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l="1"/>
  <c r="AM81" i="105"/>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234" i="73"/>
  <c r="AF35" i="73"/>
  <c r="L212" i="103" l="1"/>
  <c r="L212" i="106"/>
  <c r="L74" i="106"/>
  <c r="L74" i="103"/>
  <c r="L38" i="106"/>
  <c r="L38" i="103"/>
  <c r="L109" i="106"/>
  <c r="L109" i="103"/>
  <c r="L73" i="106"/>
  <c r="L73" i="103"/>
  <c r="L37" i="106"/>
  <c r="L37" i="103"/>
  <c r="L72" i="106"/>
  <c r="L72" i="103"/>
  <c r="L24" i="106"/>
  <c r="L24" i="103"/>
  <c r="L95" i="106"/>
  <c r="L95" i="103"/>
  <c r="L71" i="106"/>
  <c r="L71" i="103"/>
  <c r="L47" i="106"/>
  <c r="L47" i="103"/>
  <c r="L106" i="106"/>
  <c r="L106" i="103"/>
  <c r="L70" i="106"/>
  <c r="L70" i="103"/>
  <c r="L34" i="106"/>
  <c r="L34" i="103"/>
  <c r="L105" i="106"/>
  <c r="L105" i="103"/>
  <c r="L69" i="106"/>
  <c r="L69" i="103"/>
  <c r="L45" i="106"/>
  <c r="L45" i="103"/>
  <c r="L104" i="106"/>
  <c r="L104" i="103"/>
  <c r="L80" i="106"/>
  <c r="L80" i="103"/>
  <c r="L56" i="106"/>
  <c r="L56" i="103"/>
  <c r="L32" i="106"/>
  <c r="L32" i="103"/>
  <c r="L79" i="106"/>
  <c r="L79" i="103"/>
  <c r="L43" i="106"/>
  <c r="L43" i="103"/>
  <c r="L78" i="106"/>
  <c r="L78" i="103"/>
  <c r="L65" i="106"/>
  <c r="L65" i="103"/>
  <c r="L110" i="106"/>
  <c r="L110" i="103"/>
  <c r="L50" i="106"/>
  <c r="L50" i="103"/>
  <c r="L97" i="106"/>
  <c r="L97" i="103"/>
  <c r="L49" i="106"/>
  <c r="L49" i="103"/>
  <c r="L96" i="106"/>
  <c r="L96" i="103"/>
  <c r="L36" i="106"/>
  <c r="L36" i="103"/>
  <c r="L83" i="106"/>
  <c r="L83" i="103"/>
  <c r="L35" i="106"/>
  <c r="L35" i="103"/>
  <c r="L58" i="106"/>
  <c r="L58" i="103"/>
  <c r="L93" i="106"/>
  <c r="L93" i="103"/>
  <c r="L21" i="106"/>
  <c r="L21" i="103"/>
  <c r="L103" i="106"/>
  <c r="L103" i="103"/>
  <c r="L98" i="106"/>
  <c r="L98" i="103"/>
  <c r="L86" i="106"/>
  <c r="L86" i="103"/>
  <c r="L62" i="106"/>
  <c r="L62" i="103"/>
  <c r="L26" i="106"/>
  <c r="L26" i="103"/>
  <c r="L85" i="106"/>
  <c r="L85" i="103"/>
  <c r="L61" i="106"/>
  <c r="L61" i="103"/>
  <c r="L25" i="106"/>
  <c r="L25" i="103"/>
  <c r="L108" i="106"/>
  <c r="L108" i="103"/>
  <c r="L84" i="106"/>
  <c r="L84" i="103"/>
  <c r="L60" i="106"/>
  <c r="L60" i="103"/>
  <c r="L48" i="106"/>
  <c r="L48" i="103"/>
  <c r="L107" i="106"/>
  <c r="L107" i="103"/>
  <c r="L59" i="106"/>
  <c r="L59" i="103"/>
  <c r="L23" i="106"/>
  <c r="L23" i="103"/>
  <c r="L94" i="106"/>
  <c r="L94" i="103"/>
  <c r="L82" i="106"/>
  <c r="L82" i="103"/>
  <c r="L46" i="106"/>
  <c r="L46" i="103"/>
  <c r="L22" i="106"/>
  <c r="L22" i="103"/>
  <c r="L81" i="106"/>
  <c r="L81" i="103"/>
  <c r="L57" i="106"/>
  <c r="L57" i="103"/>
  <c r="L33" i="106"/>
  <c r="L33" i="103"/>
  <c r="L92" i="106"/>
  <c r="L92" i="103"/>
  <c r="L68" i="106"/>
  <c r="L68" i="103"/>
  <c r="L44" i="106"/>
  <c r="L44" i="103"/>
  <c r="L20" i="106"/>
  <c r="L20" i="103"/>
  <c r="L91" i="106"/>
  <c r="L91" i="103"/>
  <c r="L67" i="106"/>
  <c r="L67" i="103"/>
  <c r="L55" i="106"/>
  <c r="L55" i="103"/>
  <c r="L31" i="106"/>
  <c r="L31" i="103"/>
  <c r="L102" i="106"/>
  <c r="L102" i="103"/>
  <c r="L90" i="106"/>
  <c r="L90" i="103"/>
  <c r="L66" i="106"/>
  <c r="L66" i="103"/>
  <c r="L54" i="106"/>
  <c r="L54" i="103"/>
  <c r="L42" i="106"/>
  <c r="L42" i="103"/>
  <c r="L30" i="106"/>
  <c r="L30" i="103"/>
  <c r="L101" i="106"/>
  <c r="L101" i="103"/>
  <c r="L89" i="106"/>
  <c r="L89" i="103"/>
  <c r="L77" i="106"/>
  <c r="L77" i="103"/>
  <c r="L53" i="106"/>
  <c r="L53" i="103"/>
  <c r="L41" i="106"/>
  <c r="L41" i="103"/>
  <c r="L29" i="106"/>
  <c r="L29" i="103"/>
  <c r="L112" i="106"/>
  <c r="L112" i="103"/>
  <c r="L100" i="106"/>
  <c r="L100" i="103"/>
  <c r="L88" i="106"/>
  <c r="L88" i="103"/>
  <c r="L76" i="106"/>
  <c r="L76" i="103"/>
  <c r="L64" i="106"/>
  <c r="L64" i="103"/>
  <c r="L52" i="106"/>
  <c r="L52" i="103"/>
  <c r="L40" i="106"/>
  <c r="L40" i="103"/>
  <c r="L28" i="106"/>
  <c r="L28" i="103"/>
  <c r="L111" i="106"/>
  <c r="L111" i="103"/>
  <c r="L99" i="106"/>
  <c r="L99" i="103"/>
  <c r="L87" i="106"/>
  <c r="L87" i="103"/>
  <c r="L75" i="106"/>
  <c r="L75" i="103"/>
  <c r="L63" i="106"/>
  <c r="L63" i="103"/>
  <c r="L51" i="106"/>
  <c r="L51" i="103"/>
  <c r="L39" i="106"/>
  <c r="L39" i="103"/>
  <c r="L27" i="106"/>
  <c r="L27" i="103"/>
  <c r="L14" i="106"/>
  <c r="L14" i="103"/>
  <c r="L19" i="106"/>
  <c r="L19" i="103"/>
  <c r="L13" i="106"/>
  <c r="L13" i="103"/>
  <c r="L18" i="106"/>
  <c r="L18" i="103"/>
  <c r="L15" i="106"/>
  <c r="L15" i="103"/>
  <c r="BO15" i="103" s="1"/>
  <c r="L17" i="106"/>
  <c r="L17" i="103"/>
  <c r="AE212" i="106" l="1"/>
  <c r="AQ212" i="106" s="1"/>
  <c r="AM212" i="106" s="1"/>
  <c r="AC212" i="106"/>
  <c r="AD212" i="106"/>
  <c r="AE212" i="103"/>
  <c r="AQ212" i="103" s="1"/>
  <c r="AM212" i="103" s="1"/>
  <c r="AD212" i="103"/>
  <c r="AC212" i="103"/>
  <c r="AE44" i="103"/>
  <c r="AQ44" i="103" s="1"/>
  <c r="AD44" i="103"/>
  <c r="AC44" i="103"/>
  <c r="AD80" i="103"/>
  <c r="AE80" i="103"/>
  <c r="AQ80" i="103" s="1"/>
  <c r="AC80" i="103"/>
  <c r="AE29" i="106"/>
  <c r="AQ29" i="106" s="1"/>
  <c r="AC29" i="106"/>
  <c r="AD29" i="106"/>
  <c r="AE107" i="106"/>
  <c r="AQ107" i="106" s="1"/>
  <c r="AC107" i="106"/>
  <c r="AD107" i="106"/>
  <c r="AE70" i="106"/>
  <c r="AQ70" i="106" s="1"/>
  <c r="AC70" i="106"/>
  <c r="AD70" i="106"/>
  <c r="AE87" i="103"/>
  <c r="AQ87" i="103" s="1"/>
  <c r="AC87" i="103"/>
  <c r="AD87" i="103"/>
  <c r="AC30" i="103"/>
  <c r="AE30" i="103"/>
  <c r="AQ30" i="103" s="1"/>
  <c r="AD30" i="103"/>
  <c r="AC68" i="103"/>
  <c r="AE68" i="103"/>
  <c r="AQ68" i="103" s="1"/>
  <c r="AD68" i="103"/>
  <c r="AE48" i="103"/>
  <c r="AQ48" i="103" s="1"/>
  <c r="AD48" i="103"/>
  <c r="AC48" i="103"/>
  <c r="AD21" i="103"/>
  <c r="AE21" i="103"/>
  <c r="AQ21" i="103" s="1"/>
  <c r="AC21" i="103"/>
  <c r="AE104" i="103"/>
  <c r="AQ104" i="103" s="1"/>
  <c r="AC104" i="103"/>
  <c r="AD104" i="103"/>
  <c r="AE41" i="106"/>
  <c r="AQ41" i="106" s="1"/>
  <c r="AD41" i="106"/>
  <c r="AC41" i="106"/>
  <c r="AE68" i="106"/>
  <c r="AQ68" i="106" s="1"/>
  <c r="AC68" i="106"/>
  <c r="AD68" i="106"/>
  <c r="AE85" i="106"/>
  <c r="AQ85" i="106" s="1"/>
  <c r="AD85" i="106"/>
  <c r="AC85" i="106"/>
  <c r="AE104" i="106"/>
  <c r="AQ104" i="106" s="1"/>
  <c r="AC104" i="106"/>
  <c r="AD104" i="106"/>
  <c r="AE27" i="103"/>
  <c r="AQ27" i="103" s="1"/>
  <c r="AD27" i="103"/>
  <c r="AC27" i="103"/>
  <c r="AE55" i="103"/>
  <c r="AQ55" i="103" s="1"/>
  <c r="AC55" i="103"/>
  <c r="AD55" i="103"/>
  <c r="AD26" i="103"/>
  <c r="AE26" i="103"/>
  <c r="AQ26" i="103" s="1"/>
  <c r="AC26" i="103"/>
  <c r="AD45" i="103"/>
  <c r="AE45" i="103"/>
  <c r="AQ45" i="103" s="1"/>
  <c r="AC45" i="103"/>
  <c r="AE53" i="106"/>
  <c r="AQ53" i="106" s="1"/>
  <c r="AC53" i="106"/>
  <c r="AD53" i="106"/>
  <c r="AE82" i="106"/>
  <c r="AQ82" i="106" s="1"/>
  <c r="AD82" i="106"/>
  <c r="AC82" i="106"/>
  <c r="AE93" i="106"/>
  <c r="AQ93" i="106" s="1"/>
  <c r="AD93" i="106"/>
  <c r="AC93" i="106"/>
  <c r="AE45" i="106"/>
  <c r="AQ45" i="106" s="1"/>
  <c r="AC45" i="106"/>
  <c r="AD45" i="106"/>
  <c r="AE73" i="106"/>
  <c r="AQ73" i="106" s="1"/>
  <c r="AD73" i="106"/>
  <c r="AC73" i="106"/>
  <c r="AE77" i="103"/>
  <c r="AQ77" i="103" s="1"/>
  <c r="AC77" i="103"/>
  <c r="AD77" i="103"/>
  <c r="AE94" i="103"/>
  <c r="AQ94" i="103" s="1"/>
  <c r="AD94" i="103"/>
  <c r="AC94" i="103"/>
  <c r="AE58" i="103"/>
  <c r="AQ58" i="103" s="1"/>
  <c r="AC58" i="103"/>
  <c r="AD58" i="103"/>
  <c r="AD79" i="103"/>
  <c r="AC79" i="103"/>
  <c r="AE79" i="103"/>
  <c r="AQ79" i="103" s="1"/>
  <c r="AE71" i="103"/>
  <c r="AQ71" i="103" s="1"/>
  <c r="AD71" i="103"/>
  <c r="AC71" i="103"/>
  <c r="AE88" i="106"/>
  <c r="AQ88" i="106" s="1"/>
  <c r="AD88" i="106"/>
  <c r="AC88" i="106"/>
  <c r="AE94" i="106"/>
  <c r="AQ94" i="106" s="1"/>
  <c r="AD94" i="106"/>
  <c r="AC94" i="106"/>
  <c r="AE69" i="106"/>
  <c r="AQ69" i="106" s="1"/>
  <c r="AD69" i="106"/>
  <c r="AC69" i="106"/>
  <c r="AE28" i="103"/>
  <c r="AQ28" i="103" s="1"/>
  <c r="AC28" i="103"/>
  <c r="AD28" i="103"/>
  <c r="AE86" i="103"/>
  <c r="AQ86" i="103" s="1"/>
  <c r="AD86" i="103"/>
  <c r="AC86" i="103"/>
  <c r="AE66" i="106"/>
  <c r="AQ66" i="106" s="1"/>
  <c r="AC66" i="106"/>
  <c r="AD66" i="106"/>
  <c r="AE108" i="106"/>
  <c r="AQ108" i="106" s="1"/>
  <c r="AD108" i="106"/>
  <c r="AC108" i="106"/>
  <c r="AE35" i="106"/>
  <c r="AQ35" i="106" s="1"/>
  <c r="AD35" i="106"/>
  <c r="AC35" i="106"/>
  <c r="AE50" i="106"/>
  <c r="AQ50" i="106" s="1"/>
  <c r="AD50" i="106"/>
  <c r="AC50" i="106"/>
  <c r="AE32" i="106"/>
  <c r="AQ32" i="106" s="1"/>
  <c r="AC32" i="106"/>
  <c r="AD32" i="106"/>
  <c r="AE105" i="106"/>
  <c r="AQ105" i="106" s="1"/>
  <c r="AC105" i="106"/>
  <c r="AD105" i="106"/>
  <c r="AE95" i="106"/>
  <c r="AQ95" i="106" s="1"/>
  <c r="AD95" i="106"/>
  <c r="AC95" i="106"/>
  <c r="AE38" i="106"/>
  <c r="AQ38" i="106" s="1"/>
  <c r="AC38" i="106"/>
  <c r="AD38" i="106"/>
  <c r="AE52" i="103"/>
  <c r="AQ52" i="103" s="1"/>
  <c r="AD52" i="103"/>
  <c r="AC52" i="103"/>
  <c r="AE22" i="103"/>
  <c r="AQ22" i="103" s="1"/>
  <c r="AD22" i="103"/>
  <c r="AC22" i="103"/>
  <c r="AD70" i="103"/>
  <c r="AE70" i="103"/>
  <c r="AQ70" i="103" s="1"/>
  <c r="AC70" i="103"/>
  <c r="AE75" i="106"/>
  <c r="AQ75" i="106" s="1"/>
  <c r="AD75" i="106"/>
  <c r="AC75" i="106"/>
  <c r="AE44" i="106"/>
  <c r="AQ44" i="106" s="1"/>
  <c r="AC44" i="106"/>
  <c r="AD44" i="106"/>
  <c r="AC61" i="106"/>
  <c r="AE61" i="106"/>
  <c r="AQ61" i="106" s="1"/>
  <c r="AD61" i="106"/>
  <c r="AC80" i="106"/>
  <c r="AE80" i="106"/>
  <c r="AQ80" i="106" s="1"/>
  <c r="AD80" i="106"/>
  <c r="AE96" i="103"/>
  <c r="AQ96" i="103" s="1"/>
  <c r="AD96" i="103"/>
  <c r="AC96" i="103"/>
  <c r="AE78" i="103"/>
  <c r="AQ78" i="103" s="1"/>
  <c r="AD78" i="103"/>
  <c r="AC78" i="103"/>
  <c r="AD106" i="103"/>
  <c r="AC106" i="103"/>
  <c r="AE106" i="103"/>
  <c r="AQ106" i="103" s="1"/>
  <c r="AC87" i="106"/>
  <c r="AE87" i="106"/>
  <c r="AQ87" i="106" s="1"/>
  <c r="AD87" i="106"/>
  <c r="AC64" i="106"/>
  <c r="AE64" i="106"/>
  <c r="AQ64" i="106" s="1"/>
  <c r="AD64" i="106"/>
  <c r="AE31" i="106"/>
  <c r="AQ31" i="106" s="1"/>
  <c r="AD31" i="106"/>
  <c r="AC31" i="106"/>
  <c r="AE48" i="106"/>
  <c r="AQ48" i="106" s="1"/>
  <c r="AC48" i="106"/>
  <c r="AD48" i="106"/>
  <c r="AE96" i="106"/>
  <c r="AQ96" i="106" s="1"/>
  <c r="AC96" i="106"/>
  <c r="AD96" i="106"/>
  <c r="AC106" i="106"/>
  <c r="AE106" i="106"/>
  <c r="AQ106" i="106" s="1"/>
  <c r="AD106" i="106"/>
  <c r="AE76" i="103"/>
  <c r="AQ76" i="103" s="1"/>
  <c r="AD76" i="103"/>
  <c r="AC76" i="103"/>
  <c r="AE42" i="103"/>
  <c r="AQ42" i="103" s="1"/>
  <c r="AD42" i="103"/>
  <c r="AC42" i="103"/>
  <c r="AE82" i="103"/>
  <c r="AQ82" i="103" s="1"/>
  <c r="AD82" i="103"/>
  <c r="AC82" i="103"/>
  <c r="AE49" i="103"/>
  <c r="AQ49" i="103" s="1"/>
  <c r="AC49" i="103"/>
  <c r="AD49" i="103"/>
  <c r="AE47" i="103"/>
  <c r="AQ47" i="103" s="1"/>
  <c r="AC47" i="103"/>
  <c r="AD47" i="103"/>
  <c r="AE27" i="106"/>
  <c r="AQ27" i="106" s="1"/>
  <c r="AC27" i="106"/>
  <c r="AD27" i="106"/>
  <c r="AE42" i="106"/>
  <c r="AQ42" i="106" s="1"/>
  <c r="AC42" i="106"/>
  <c r="AD42" i="106"/>
  <c r="AE39" i="103"/>
  <c r="AQ39" i="103" s="1"/>
  <c r="AD39" i="103"/>
  <c r="AC39" i="103"/>
  <c r="AE88" i="103"/>
  <c r="AQ88" i="103" s="1"/>
  <c r="AD88" i="103"/>
  <c r="AC88" i="103"/>
  <c r="AE67" i="103"/>
  <c r="AQ67" i="103" s="1"/>
  <c r="AD67" i="103"/>
  <c r="AC67" i="103"/>
  <c r="AE84" i="103"/>
  <c r="AQ84" i="103" s="1"/>
  <c r="AC84" i="103"/>
  <c r="AD84" i="103"/>
  <c r="AE97" i="103"/>
  <c r="AQ97" i="103" s="1"/>
  <c r="AC97" i="103"/>
  <c r="AD97" i="103"/>
  <c r="AE109" i="103"/>
  <c r="AQ109" i="103" s="1"/>
  <c r="AC109" i="103"/>
  <c r="AD109" i="103"/>
  <c r="AE39" i="106"/>
  <c r="AQ39" i="106" s="1"/>
  <c r="AD39" i="106"/>
  <c r="AC39" i="106"/>
  <c r="AE77" i="106"/>
  <c r="AQ77" i="106" s="1"/>
  <c r="AC77" i="106"/>
  <c r="AD77" i="106"/>
  <c r="AE67" i="106"/>
  <c r="AQ67" i="106" s="1"/>
  <c r="AC67" i="106"/>
  <c r="AD67" i="106"/>
  <c r="AC84" i="106"/>
  <c r="AD84" i="106"/>
  <c r="AE84" i="106"/>
  <c r="AQ84" i="106" s="1"/>
  <c r="AD58" i="106"/>
  <c r="AE58" i="106"/>
  <c r="AQ58" i="106" s="1"/>
  <c r="AC58" i="106"/>
  <c r="AE79" i="106"/>
  <c r="AQ79" i="106" s="1"/>
  <c r="AD79" i="106"/>
  <c r="AC79" i="106"/>
  <c r="AD109" i="106"/>
  <c r="AE109" i="106"/>
  <c r="AQ109" i="106" s="1"/>
  <c r="AC109" i="106"/>
  <c r="AE51" i="103"/>
  <c r="AQ51" i="103" s="1"/>
  <c r="AD51" i="103"/>
  <c r="AC51" i="103"/>
  <c r="AD89" i="103"/>
  <c r="AE89" i="103"/>
  <c r="AQ89" i="103" s="1"/>
  <c r="AC89" i="103"/>
  <c r="AE91" i="103"/>
  <c r="AQ91" i="103" s="1"/>
  <c r="AD91" i="103"/>
  <c r="AC91" i="103"/>
  <c r="AE23" i="103"/>
  <c r="AQ23" i="103" s="1"/>
  <c r="AC23" i="103"/>
  <c r="AD23" i="103"/>
  <c r="AE35" i="103"/>
  <c r="AQ35" i="103" s="1"/>
  <c r="AC35" i="103"/>
  <c r="AD35" i="103"/>
  <c r="AE50" i="103"/>
  <c r="AQ50" i="103" s="1"/>
  <c r="AC50" i="103"/>
  <c r="AD50" i="103"/>
  <c r="AE105" i="103"/>
  <c r="AQ105" i="103" s="1"/>
  <c r="AC105" i="103"/>
  <c r="AD105" i="103"/>
  <c r="AE95" i="103"/>
  <c r="AQ95" i="103" s="1"/>
  <c r="AC95" i="103"/>
  <c r="AD95" i="103"/>
  <c r="AE28" i="106"/>
  <c r="AQ28" i="106" s="1"/>
  <c r="AD28" i="106"/>
  <c r="AC28" i="106"/>
  <c r="AE100" i="106"/>
  <c r="AQ100" i="106" s="1"/>
  <c r="AD100" i="106"/>
  <c r="AC100" i="106"/>
  <c r="AE57" i="106"/>
  <c r="AQ57" i="106" s="1"/>
  <c r="AD57" i="106"/>
  <c r="AC57" i="106"/>
  <c r="AE40" i="103"/>
  <c r="AQ40" i="103" s="1"/>
  <c r="AC40" i="103"/>
  <c r="AD40" i="103"/>
  <c r="AE90" i="103"/>
  <c r="AQ90" i="103" s="1"/>
  <c r="AC90" i="103"/>
  <c r="AD90" i="103"/>
  <c r="AE81" i="103"/>
  <c r="AQ81" i="103" s="1"/>
  <c r="AC81" i="103"/>
  <c r="AD81" i="103"/>
  <c r="AE59" i="103"/>
  <c r="AQ59" i="103" s="1"/>
  <c r="AD59" i="103"/>
  <c r="AC59" i="103"/>
  <c r="AE25" i="103"/>
  <c r="AQ25" i="103" s="1"/>
  <c r="AC25" i="103"/>
  <c r="AD25" i="103"/>
  <c r="AE98" i="103"/>
  <c r="AQ98" i="103" s="1"/>
  <c r="AC98" i="103"/>
  <c r="AD98" i="103"/>
  <c r="AE83" i="103"/>
  <c r="AQ83" i="103" s="1"/>
  <c r="AC83" i="103"/>
  <c r="AD83" i="103"/>
  <c r="AE110" i="103"/>
  <c r="AQ110" i="103" s="1"/>
  <c r="AC110" i="103"/>
  <c r="AD110" i="103"/>
  <c r="AE56" i="103"/>
  <c r="AQ56" i="103" s="1"/>
  <c r="AC56" i="103"/>
  <c r="AD56" i="103"/>
  <c r="AE34" i="103"/>
  <c r="AQ34" i="103" s="1"/>
  <c r="AC34" i="103"/>
  <c r="AD34" i="103"/>
  <c r="AE24" i="103"/>
  <c r="AQ24" i="103" s="1"/>
  <c r="AD24" i="103"/>
  <c r="AC24" i="103"/>
  <c r="AE74" i="103"/>
  <c r="AQ74" i="103" s="1"/>
  <c r="AC74" i="103"/>
  <c r="AD74" i="103"/>
  <c r="AC75" i="103"/>
  <c r="AD75" i="103"/>
  <c r="AE75" i="103"/>
  <c r="AQ75" i="103" s="1"/>
  <c r="AE29" i="103"/>
  <c r="AQ29" i="103" s="1"/>
  <c r="AD29" i="103"/>
  <c r="AC29" i="103"/>
  <c r="AE102" i="103"/>
  <c r="AQ102" i="103" s="1"/>
  <c r="AD102" i="103"/>
  <c r="AC102" i="103"/>
  <c r="AE107" i="103"/>
  <c r="AQ107" i="103" s="1"/>
  <c r="AC107" i="103"/>
  <c r="AD107" i="103"/>
  <c r="AE61" i="103"/>
  <c r="AQ61" i="103" s="1"/>
  <c r="AC61" i="103"/>
  <c r="AD61" i="103"/>
  <c r="AE103" i="103"/>
  <c r="AQ103" i="103" s="1"/>
  <c r="AD103" i="103"/>
  <c r="AC103" i="103"/>
  <c r="AE36" i="103"/>
  <c r="AQ36" i="103" s="1"/>
  <c r="AC36" i="103"/>
  <c r="AD36" i="103"/>
  <c r="AE65" i="103"/>
  <c r="AQ65" i="103" s="1"/>
  <c r="AC65" i="103"/>
  <c r="AD65" i="103"/>
  <c r="AD72" i="103"/>
  <c r="AC72" i="103"/>
  <c r="AE72" i="103"/>
  <c r="AQ72" i="103" s="1"/>
  <c r="AE52" i="106"/>
  <c r="AQ52" i="106" s="1"/>
  <c r="AC52" i="106"/>
  <c r="AD52" i="106"/>
  <c r="AE102" i="106"/>
  <c r="AQ102" i="106" s="1"/>
  <c r="AC102" i="106"/>
  <c r="AD102" i="106"/>
  <c r="AC22" i="106"/>
  <c r="AE22" i="106"/>
  <c r="AQ22" i="106" s="1"/>
  <c r="AD22" i="106"/>
  <c r="AE103" i="106"/>
  <c r="AQ103" i="106" s="1"/>
  <c r="AC103" i="106"/>
  <c r="AD103" i="106"/>
  <c r="AE36" i="106"/>
  <c r="AQ36" i="106" s="1"/>
  <c r="AC36" i="106"/>
  <c r="AD36" i="106"/>
  <c r="AE65" i="106"/>
  <c r="AQ65" i="106" s="1"/>
  <c r="AD65" i="106"/>
  <c r="AC65" i="106"/>
  <c r="AE72" i="106"/>
  <c r="AQ72" i="106" s="1"/>
  <c r="AC72" i="106"/>
  <c r="AD72" i="106"/>
  <c r="AE64" i="103"/>
  <c r="AQ64" i="103" s="1"/>
  <c r="AD64" i="103"/>
  <c r="AC64" i="103"/>
  <c r="AE41" i="103"/>
  <c r="AQ41" i="103" s="1"/>
  <c r="AD41" i="103"/>
  <c r="AC41" i="103"/>
  <c r="AE31" i="103"/>
  <c r="AQ31" i="103" s="1"/>
  <c r="AD31" i="103"/>
  <c r="AC31" i="103"/>
  <c r="AE46" i="103"/>
  <c r="AQ46" i="103" s="1"/>
  <c r="AC46" i="103"/>
  <c r="AD46" i="103"/>
  <c r="AE85" i="103"/>
  <c r="AQ85" i="103" s="1"/>
  <c r="AC85" i="103"/>
  <c r="AD85" i="103"/>
  <c r="AE37" i="103"/>
  <c r="AQ37" i="103" s="1"/>
  <c r="AD37" i="103"/>
  <c r="AC37" i="103"/>
  <c r="AD30" i="106"/>
  <c r="AC30" i="106"/>
  <c r="AE30" i="106"/>
  <c r="AQ30" i="106" s="1"/>
  <c r="AE46" i="106"/>
  <c r="AQ46" i="106" s="1"/>
  <c r="AC46" i="106"/>
  <c r="AD46" i="106"/>
  <c r="AE21" i="106"/>
  <c r="AQ21" i="106" s="1"/>
  <c r="AC21" i="106"/>
  <c r="AD21" i="106"/>
  <c r="AE78" i="106"/>
  <c r="AQ78" i="106" s="1"/>
  <c r="AC78" i="106"/>
  <c r="AD78" i="106"/>
  <c r="AE37" i="106"/>
  <c r="AQ37" i="106" s="1"/>
  <c r="AC37" i="106"/>
  <c r="AD37" i="106"/>
  <c r="AC99" i="103"/>
  <c r="AE99" i="103"/>
  <c r="AQ99" i="103" s="1"/>
  <c r="AD99" i="103"/>
  <c r="AE53" i="103"/>
  <c r="AQ53" i="103" s="1"/>
  <c r="AC53" i="103"/>
  <c r="AD53" i="103"/>
  <c r="AE92" i="103"/>
  <c r="AQ92" i="103" s="1"/>
  <c r="AD92" i="103"/>
  <c r="AC92" i="103"/>
  <c r="AE60" i="103"/>
  <c r="AQ60" i="103" s="1"/>
  <c r="AD60" i="103"/>
  <c r="AC60" i="103"/>
  <c r="AD93" i="103"/>
  <c r="AE93" i="103"/>
  <c r="AQ93" i="103" s="1"/>
  <c r="AC93" i="103"/>
  <c r="AE43" i="103"/>
  <c r="AQ43" i="103" s="1"/>
  <c r="AC43" i="103"/>
  <c r="AD43" i="103"/>
  <c r="AE73" i="103"/>
  <c r="AQ73" i="103" s="1"/>
  <c r="AC73" i="103"/>
  <c r="AD73" i="103"/>
  <c r="AE99" i="106"/>
  <c r="AQ99" i="106" s="1"/>
  <c r="AD99" i="106"/>
  <c r="AC99" i="106"/>
  <c r="AE76" i="106"/>
  <c r="AQ76" i="106" s="1"/>
  <c r="AD76" i="106"/>
  <c r="AC76" i="106"/>
  <c r="AE55" i="106"/>
  <c r="AQ55" i="106" s="1"/>
  <c r="AD55" i="106"/>
  <c r="AC55" i="106"/>
  <c r="AD92" i="106"/>
  <c r="AC92" i="106"/>
  <c r="AE92" i="106"/>
  <c r="AQ92" i="106" s="1"/>
  <c r="AE60" i="106"/>
  <c r="AQ60" i="106" s="1"/>
  <c r="AD60" i="106"/>
  <c r="AC60" i="106"/>
  <c r="AE26" i="106"/>
  <c r="AQ26" i="106" s="1"/>
  <c r="AC26" i="106"/>
  <c r="AD26" i="106"/>
  <c r="AE49" i="106"/>
  <c r="AQ49" i="106" s="1"/>
  <c r="AD49" i="106"/>
  <c r="AC49" i="106"/>
  <c r="AE43" i="106"/>
  <c r="AQ43" i="106" s="1"/>
  <c r="AC43" i="106"/>
  <c r="AD43" i="106"/>
  <c r="AE47" i="106"/>
  <c r="AQ47" i="106" s="1"/>
  <c r="AD47" i="106"/>
  <c r="AC47" i="106"/>
  <c r="AE111" i="103"/>
  <c r="AQ111" i="103" s="1"/>
  <c r="AC111" i="103"/>
  <c r="AD111" i="103"/>
  <c r="AE54" i="103"/>
  <c r="AQ54" i="103" s="1"/>
  <c r="AC54" i="103"/>
  <c r="AD54" i="103"/>
  <c r="AC33" i="103"/>
  <c r="AD33" i="103"/>
  <c r="AE33" i="103"/>
  <c r="AQ33" i="103" s="1"/>
  <c r="AD62" i="103"/>
  <c r="AE62" i="103"/>
  <c r="AQ62" i="103" s="1"/>
  <c r="AC62" i="103"/>
  <c r="AE69" i="103"/>
  <c r="AQ69" i="103" s="1"/>
  <c r="AD69" i="103"/>
  <c r="AC69" i="103"/>
  <c r="AE111" i="106"/>
  <c r="AQ111" i="106" s="1"/>
  <c r="AD111" i="106"/>
  <c r="AC111" i="106"/>
  <c r="AE54" i="106"/>
  <c r="AQ54" i="106" s="1"/>
  <c r="AC54" i="106"/>
  <c r="AD54" i="106"/>
  <c r="AE33" i="106"/>
  <c r="AQ33" i="106" s="1"/>
  <c r="AC33" i="106"/>
  <c r="AD33" i="106"/>
  <c r="AE62" i="106"/>
  <c r="AQ62" i="106" s="1"/>
  <c r="AC62" i="106"/>
  <c r="AD62" i="106"/>
  <c r="AE97" i="106"/>
  <c r="AQ97" i="106" s="1"/>
  <c r="AD97" i="106"/>
  <c r="AC97" i="106"/>
  <c r="AE71" i="106"/>
  <c r="AQ71" i="106" s="1"/>
  <c r="AD71" i="106"/>
  <c r="AC71" i="106"/>
  <c r="AE100" i="103"/>
  <c r="AQ100" i="103" s="1"/>
  <c r="AC100" i="103"/>
  <c r="AD100" i="103"/>
  <c r="AE66" i="103"/>
  <c r="AQ66" i="103" s="1"/>
  <c r="AD66" i="103"/>
  <c r="AC66" i="103"/>
  <c r="AE57" i="103"/>
  <c r="AQ57" i="103" s="1"/>
  <c r="AD57" i="103"/>
  <c r="AC57" i="103"/>
  <c r="AE108" i="103"/>
  <c r="AQ108" i="103" s="1"/>
  <c r="AC108" i="103"/>
  <c r="AD108" i="103"/>
  <c r="AE32" i="103"/>
  <c r="AQ32" i="103" s="1"/>
  <c r="AD32" i="103"/>
  <c r="AC32" i="103"/>
  <c r="AC38" i="103"/>
  <c r="AE38" i="103"/>
  <c r="AQ38" i="103" s="1"/>
  <c r="AD38" i="103"/>
  <c r="AE51" i="106"/>
  <c r="AQ51" i="106" s="1"/>
  <c r="AC51" i="106"/>
  <c r="AD51" i="106"/>
  <c r="AE89" i="106"/>
  <c r="AQ89" i="106" s="1"/>
  <c r="AC89" i="106"/>
  <c r="AD89" i="106"/>
  <c r="AD91" i="106"/>
  <c r="AE91" i="106"/>
  <c r="AQ91" i="106" s="1"/>
  <c r="AC91" i="106"/>
  <c r="AE23" i="106"/>
  <c r="AQ23" i="106" s="1"/>
  <c r="AD23" i="106"/>
  <c r="AC23" i="106"/>
  <c r="AE86" i="106"/>
  <c r="AQ86" i="106" s="1"/>
  <c r="AC86" i="106"/>
  <c r="AD86" i="106"/>
  <c r="AE63" i="103"/>
  <c r="AQ63" i="103" s="1"/>
  <c r="AD63" i="103"/>
  <c r="AC63" i="103"/>
  <c r="AD112" i="103"/>
  <c r="AE112" i="103"/>
  <c r="AQ112" i="103" s="1"/>
  <c r="AC112" i="103"/>
  <c r="AE101" i="103"/>
  <c r="AQ101" i="103" s="1"/>
  <c r="AC101" i="103"/>
  <c r="AD101" i="103"/>
  <c r="AE20" i="103"/>
  <c r="AQ20" i="103" s="1"/>
  <c r="AD20" i="103"/>
  <c r="AC20" i="103"/>
  <c r="AE63" i="106"/>
  <c r="AQ63" i="106" s="1"/>
  <c r="AD63" i="106"/>
  <c r="AC63" i="106"/>
  <c r="AE40" i="106"/>
  <c r="AQ40" i="106" s="1"/>
  <c r="AC40" i="106"/>
  <c r="AD40" i="106"/>
  <c r="AE112" i="106"/>
  <c r="AQ112" i="106" s="1"/>
  <c r="AD112" i="106"/>
  <c r="AC112" i="106"/>
  <c r="AE101" i="106"/>
  <c r="AQ101" i="106" s="1"/>
  <c r="AD101" i="106"/>
  <c r="AC101" i="106"/>
  <c r="AE90" i="106"/>
  <c r="AQ90" i="106" s="1"/>
  <c r="AC90" i="106"/>
  <c r="AD90" i="106"/>
  <c r="AE20" i="106"/>
  <c r="AQ20" i="106" s="1"/>
  <c r="AD20" i="106"/>
  <c r="AC20" i="106"/>
  <c r="AE81" i="106"/>
  <c r="AQ81" i="106" s="1"/>
  <c r="AC81" i="106"/>
  <c r="AD81" i="106"/>
  <c r="AE59" i="106"/>
  <c r="AQ59" i="106" s="1"/>
  <c r="AD59" i="106"/>
  <c r="AC59" i="106"/>
  <c r="AE25" i="106"/>
  <c r="AQ25" i="106" s="1"/>
  <c r="AC25" i="106"/>
  <c r="AD25" i="106"/>
  <c r="AD98" i="106"/>
  <c r="AC98" i="106"/>
  <c r="AE98" i="106"/>
  <c r="AQ98" i="106" s="1"/>
  <c r="AE83" i="106"/>
  <c r="AQ83" i="106" s="1"/>
  <c r="AC83" i="106"/>
  <c r="AD83" i="106"/>
  <c r="AE110" i="106"/>
  <c r="AQ110" i="106" s="1"/>
  <c r="AC110" i="106"/>
  <c r="AD110" i="106"/>
  <c r="AE56" i="106"/>
  <c r="AQ56" i="106" s="1"/>
  <c r="AC56" i="106"/>
  <c r="AD56" i="106"/>
  <c r="AD34" i="106"/>
  <c r="AC34" i="106"/>
  <c r="AE34" i="106"/>
  <c r="AQ34" i="106" s="1"/>
  <c r="AE24" i="106"/>
  <c r="AQ24" i="106" s="1"/>
  <c r="AC24" i="106"/>
  <c r="AD24" i="106"/>
  <c r="AD74" i="106"/>
  <c r="AE74" i="106"/>
  <c r="AQ74" i="106" s="1"/>
  <c r="AC74" i="106"/>
  <c r="AE18" i="103"/>
  <c r="AQ18" i="103" s="1"/>
  <c r="AM18" i="103" s="1"/>
  <c r="AC18" i="103"/>
  <c r="AD18" i="103"/>
  <c r="AE14" i="103"/>
  <c r="AQ14" i="103" s="1"/>
  <c r="AM14" i="103" s="1"/>
  <c r="AC14" i="103"/>
  <c r="AD14" i="103"/>
  <c r="AC13" i="103"/>
  <c r="BO11" i="103"/>
  <c r="BO10" i="103" s="1"/>
  <c r="W105" i="105" s="1"/>
  <c r="AC105" i="105" s="1"/>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7" i="103" l="1"/>
  <c r="L6" i="103"/>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234"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<sst xmlns="http://schemas.openxmlformats.org/spreadsheetml/2006/main" count="8828" uniqueCount="2541">
  <si>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</si>
  <si>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</si>
  <si>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</si>
  <si>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</si>
  <si>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</si>
  <si>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</si>
  <si>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</si>
  <si>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</si>
  <si>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</si>
  <si>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</si>
  <si>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</si>
  <si>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</si>
  <si>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</si>
  <si>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</si>
  <si>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</si>
  <si>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</si>
  <si>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</si>
  <si>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</si>
  <si>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</si>
  <si>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</si>
  <si>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</si>
  <si>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</si>
  <si>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</si>
  <si>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</si>
  <si>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</si>
  <si>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</si>
  <si>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</si>
  <si>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</si>
  <si>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</si>
  <si>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</si>
  <si>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</si>
  <si>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</si>
  <si>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</si>
  <si>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</si>
  <si>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</si>
  <si>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</si>
  <si>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</si>
  <si>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</si>
  <si>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</si>
  <si>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</si>
  <si>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</si>
  <si>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</si>
  <si>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</si>
  <si>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</si>
  <si>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</si>
  <si>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</si>
  <si>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</si>
  <si>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</si>
  <si>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</si>
  <si>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</si>
  <si>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</si>
  <si>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</si>
  <si>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</si>
  <si>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</si>
  <si>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</si>
  <si>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</si>
  <si>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</si>
  <si>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</si>
  <si>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</si>
  <si>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</si>
  <si>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</si>
  <si>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</si>
  <si>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</si>
  <si>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</si>
  <si>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</si>
  <si>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</si>
  <si>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</si>
  <si>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</si>
  <si>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</si>
  <si>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</si>
  <si>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</si>
  <si>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</si>
  <si>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【処遇改善加算Ⅲ・Ⅳ、６月以降は新規に対象となるサービスも対象】</t>
    <rPh sb="16" eb="18">
      <t>シンキ</t>
    </rPh>
    <rPh sb="19" eb="21">
      <t>タイショウ</t>
    </rPh>
    <rPh sb="29" eb="31">
      <t>タイショウ</t>
    </rPh>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</si>
  <si>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</si>
  <si>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</si>
  <si>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</si>
  <si>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</si>
  <si>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</si>
  <si>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</si>
  <si>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</si>
  <si>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</si>
  <si>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</si>
  <si>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</si>
  <si>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</si>
  <si>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</si>
  <si>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</si>
  <si>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</si>
  <si>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</si>
  <si>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</si>
  <si>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</si>
  <si>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</si>
  <si>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</si>
  <si>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</si>
  <si>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</si>
  <si>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</si>
  <si>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</si>
  <si>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</si>
  <si>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</si>
  <si>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</si>
  <si>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</si>
  <si>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</si>
  <si>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</si>
  <si>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</si>
  <si>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</si>
  <si>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</si>
  <si>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</si>
  <si>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</si>
  <si>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</si>
  <si>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</si>
  <si>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</si>
  <si>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</si>
  <si>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</si>
  <si>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</si>
  <si>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</si>
  <si>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</si>
  <si>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</si>
  <si>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</si>
  <si>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</si>
  <si>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</si>
  <si>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</si>
  <si>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</si>
  <si>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</si>
  <si>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</si>
  <si>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</si>
  <si>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</si>
  <si>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</si>
  <si>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</si>
  <si>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</si>
  <si>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</si>
  <si>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</si>
  <si>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</si>
  <si>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</si>
  <si>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</si>
  <si>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</si>
  <si>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</si>
  <si>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</si>
  <si>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</si>
  <si>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</si>
  <si>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</si>
  <si>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</si>
  <si>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</si>
  <si>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</si>
  <si>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</si>
  <si>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</si>
  <si>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別紙様式２－２（個票（４、５月））</t>
    <rPh sb="0" eb="2">
      <t>ベッシ</t>
    </rPh>
    <rPh sb="2" eb="4">
      <t>ヨウシキ</t>
    </rPh>
    <rPh sb="8" eb="10">
      <t>コヒョウ</t>
    </rPh>
    <rPh sb="14" eb="15">
      <t>ガツ</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</si>
  <si>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</si>
  <si>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</si>
  <si>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</si>
  <si>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</si>
  <si>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</si>
  <si>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</si>
  <si>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</si>
  <si>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</si>
  <si>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</si>
  <si>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</si>
  <si>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</si>
  <si>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</si>
  <si>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</si>
  <si>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</si>
  <si>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</si>
  <si>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</si>
  <si>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</si>
  <si>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</si>
  <si>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</si>
  <si>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</si>
  <si>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</si>
  <si>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</si>
  <si>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</si>
  <si>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</si>
  <si>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</si>
  <si>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</si>
  <si>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</si>
  <si>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</si>
  <si>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</si>
  <si>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</si>
  <si>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</si>
  <si>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</si>
  <si>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</si>
  <si>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</si>
  <si>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</si>
  <si>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</si>
  <si>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</si>
  <si>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</si>
  <si>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</si>
  <si>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</si>
  <si>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別紙様式２－３（個票（６月以降））</t>
    <rPh sb="0" eb="2">
      <t>ベッシ</t>
    </rPh>
    <rPh sb="2" eb="4">
      <t>ヨウシキ</t>
    </rPh>
    <rPh sb="8" eb="10">
      <t>コヒョウ</t>
    </rPh>
    <rPh sb="12" eb="13">
      <t>ガツ</t>
    </rPh>
    <rPh sb="13" eb="15">
      <t>イコウ</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</si>
  <si>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</si>
  <si>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</si>
  <si>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</si>
  <si>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</si>
  <si>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</si>
  <si>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</si>
  <si>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</si>
  <si>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</si>
  <si>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</si>
  <si>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</si>
  <si>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</si>
  <si>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</si>
  <si>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</si>
  <si>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</si>
  <si>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</si>
  <si>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</si>
  <si>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</si>
  <si>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</si>
  <si>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</si>
  <si>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</si>
  <si>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</si>
  <si>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</si>
  <si>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</si>
  <si>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</si>
  <si>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</si>
  <si>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</si>
  <si>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</si>
  <si>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</si>
  <si>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</si>
  <si>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</si>
  <si>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</si>
  <si>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</si>
  <si>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</si>
  <si>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</si>
  <si>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</si>
  <si>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</si>
  <si>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</si>
  <si>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</si>
  <si>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</si>
  <si>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</si>
  <si>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</si>
  <si>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</si>
  <si>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</si>
  <si>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</si>
  <si>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</si>
  <si>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</si>
  <si>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</si>
  <si>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</si>
  <si>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</si>
  <si>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</si>
  <si>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</si>
  <si>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</si>
  <si>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</si>
  <si>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</si>
  <si>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</si>
  <si>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</si>
  <si>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</si>
  <si>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</si>
  <si>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</si>
  <si>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</si>
  <si>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</si>
  <si>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</si>
  <si>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</si>
  <si>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</si>
  <si>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</si>
  <si>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</si>
  <si>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</si>
  <si>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</si>
  <si>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</si>
  <si>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</si>
  <si>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</si>
  <si>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</si>
  <si>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</si>
  <si>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</si>
  <si>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</si>
  <si>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</si>
  <si>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</si>
  <si>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</si>
  <si>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</si>
  <si>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</si>
  <si>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</si>
  <si>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</si>
  <si>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</si>
  <si>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</si>
  <si>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</si>
  <si>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</si>
  <si>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</si>
  <si>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</si>
  <si>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</si>
  <si>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</si>
  <si>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</si>
  <si>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</si>
  <si>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</si>
  <si>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</si>
  <si>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</si>
  <si>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</si>
  <si>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</si>
  <si>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</si>
  <si>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</si>
  <si>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</si>
  <si>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</si>
  <si>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</si>
  <si>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</si>
  <si>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</si>
  <si>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</si>
  <si>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</si>
  <si>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</si>
  <si>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</si>
  <si>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</si>
  <si>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</si>
  <si>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</si>
  <si>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</si>
  <si>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</si>
  <si>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</si>
  <si>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</si>
  <si>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</si>
  <si>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</si>
  <si>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</si>
  <si>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</si>
  <si>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</si>
  <si>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</si>
  <si>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</si>
  <si>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</si>
  <si>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</si>
  <si>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</si>
  <si>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</si>
  <si>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</si>
  <si>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</si>
  <si>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</si>
  <si>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</si>
  <si>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</si>
  <si>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</si>
  <si>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</si>
  <si>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</si>
  <si>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</si>
  <si>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</si>
  <si>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</si>
  <si>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</si>
  <si>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</si>
  <si>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</si>
  <si>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</si>
  <si>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</si>
  <si>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</si>
  <si>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</si>
  <si>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</si>
  <si>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</si>
  <si>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</si>
  <si>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</si>
  <si>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</si>
  <si>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</si>
  <si>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</si>
  <si>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</si>
  <si>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</si>
  <si>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</si>
  <si>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</si>
  <si>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</si>
  <si>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</si>
  <si>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</si>
  <si>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</si>
  <si>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</si>
  <si>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</si>
  <si>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</si>
  <si>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</si>
  <si>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</si>
  <si>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</si>
  <si>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</si>
  <si>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</si>
  <si>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</si>
  <si>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</si>
  <si>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</si>
  <si>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</si>
  <si>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</si>
  <si>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</si>
  <si>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</si>
  <si>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</si>
  <si>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</si>
  <si>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</si>
  <si>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</si>
  <si>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</si>
  <si>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</si>
  <si>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</si>
  <si>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</si>
  <si>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</si>
  <si>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</si>
  <si>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</si>
  <si>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</si>
  <si>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</si>
  <si>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</si>
  <si>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</si>
  <si>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</si>
  <si>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</si>
  <si>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</si>
  <si>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</si>
  <si>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</si>
  <si>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</si>
  <si>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</si>
  <si>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</si>
  <si>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</si>
  <si>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</si>
  <si>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</si>
  <si>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</si>
  <si>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</si>
  <si>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</si>
  <si>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</si>
  <si>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</si>
  <si>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</si>
  <si>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</si>
  <si>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</si>
  <si>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</si>
  <si>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</si>
  <si>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</si>
  <si>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</si>
  <si>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</si>
  <si>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</si>
  <si>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</si>
  <si>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</si>
  <si>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</si>
  <si>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</si>
  <si>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</si>
  <si>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</si>
  <si>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</si>
  <si>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</si>
  <si>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</si>
  <si>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</si>
  <si>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</si>
  <si>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</si>
  <si>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</si>
  <si>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</si>
  <si>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</si>
  <si>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</si>
  <si>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</si>
  <si>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</si>
  <si>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</si>
  <si>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</si>
  <si>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</si>
  <si>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</si>
  <si>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</si>
  <si>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</si>
  <si>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</si>
  <si>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</si>
  <si>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</si>
  <si>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</si>
  <si>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</si>
  <si>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</si>
  <si>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</si>
  <si>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</si>
  <si>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</si>
  <si>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</si>
  <si>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</si>
  <si>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</si>
  <si>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</si>
  <si>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</si>
  <si>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</si>
  <si>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</si>
  <si>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</si>
  <si>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</si>
  <si>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</si>
  <si>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</si>
  <si>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</si>
  <si>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</si>
  <si>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</si>
  <si>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</si>
  <si>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</si>
  <si>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</si>
  <si>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</si>
  <si>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</si>
  <si>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</si>
  <si>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</si>
  <si>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</si>
  <si>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</si>
  <si>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</si>
  <si>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</si>
  <si>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</si>
  <si>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</si>
  <si>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</si>
  <si>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</si>
  <si>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</si>
  <si>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</si>
  <si>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</si>
  <si>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</si>
  <si>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</si>
  <si>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</si>
  <si>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</si>
  <si>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</si>
  <si>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</si>
  <si>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</si>
  <si>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</si>
  <si>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</si>
  <si>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</si>
  <si>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</si>
  <si>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</si>
  <si>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</si>
  <si>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</si>
  <si>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</si>
  <si>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</si>
  <si>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</si>
  <si>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</si>
  <si>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</si>
  <si>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</si>
  <si>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</si>
  <si>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</si>
  <si>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</si>
  <si>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</si>
  <si>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</si>
  <si>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</si>
  <si>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</si>
  <si>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</si>
  <si>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</si>
  <si>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</si>
  <si>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</si>
  <si>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</si>
  <si>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</si>
  <si>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</si>
  <si>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</si>
  <si>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</si>
  <si>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</si>
  <si>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</si>
  <si>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</si>
  <si>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</si>
  <si>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</si>
  <si>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</si>
  <si>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</si>
  <si>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</si>
  <si>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</si>
  <si>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</si>
  <si>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</si>
  <si>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</si>
  <si>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</si>
  <si>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</si>
  <si>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</si>
  <si>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</si>
  <si>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</si>
  <si>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</si>
  <si>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</si>
  <si>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</si>
  <si>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</si>
  <si>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</si>
  <si>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</si>
  <si>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</si>
  <si>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</si>
  <si>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</si>
  <si>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</si>
  <si>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</si>
  <si>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</si>
  <si>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</si>
  <si>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</si>
  <si>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</si>
  <si>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</si>
  <si>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</si>
  <si>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</si>
  <si>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</si>
  <si>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</si>
  <si>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</si>
  <si>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</si>
  <si>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</si>
  <si>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</si>
  <si>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</si>
  <si>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</si>
  <si>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</si>
  <si>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</si>
  <si>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</si>
  <si>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</si>
  <si>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</si>
  <si>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</si>
  <si>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</si>
  <si>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</si>
  <si>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</si>
  <si>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</si>
  <si>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</si>
  <si>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</si>
  <si>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</si>
  <si>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</si>
  <si>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</si>
  <si>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</si>
  <si>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</si>
  <si>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</si>
  <si>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</si>
  <si>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</si>
  <si>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</si>
  <si>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</si>
  <si>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</si>
  <si>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</si>
  <si>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</si>
  <si>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</si>
  <si>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</si>
  <si>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</si>
  <si>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</si>
  <si>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</si>
  <si>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</si>
  <si>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</si>
  <si>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</si>
  <si>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</si>
  <si>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</si>
  <si>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</si>
  <si>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</si>
  <si>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</si>
  <si>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</si>
  <si>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</si>
  <si>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</si>
  <si>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</si>
  <si>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</si>
  <si>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</si>
  <si>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</si>
  <si>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</si>
  <si>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</si>
  <si>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</si>
  <si>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</si>
  <si>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</si>
  <si>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</si>
  <si>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</si>
  <si>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</si>
  <si>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</si>
  <si>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</si>
  <si>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</si>
  <si>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</si>
  <si>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</si>
  <si>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</si>
  <si>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</si>
  <si>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</si>
  <si>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</si>
  <si>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</si>
  <si>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</si>
  <si>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</si>
  <si>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</si>
  <si>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</si>
  <si>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</si>
  <si>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</si>
  <si>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</si>
  <si>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</si>
  <si>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</si>
  <si>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</si>
  <si>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</si>
  <si>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</si>
  <si>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</si>
  <si>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</si>
  <si>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</si>
  <si>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</si>
  <si>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</si>
  <si>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</si>
  <si>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</si>
  <si>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</si>
  <si>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</si>
  <si>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</si>
  <si>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</si>
  <si>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</si>
  <si>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</si>
  <si>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</si>
  <si>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</si>
  <si>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</si>
  <si>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</si>
  <si>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</si>
  <si>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</si>
  <si>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</si>
  <si>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</si>
  <si>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</si>
  <si>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</si>
  <si>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</si>
  <si>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</si>
  <si>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</si>
  <si>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</si>
  <si>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</si>
  <si>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</si>
  <si>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</si>
  <si>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</si>
  <si>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</si>
  <si>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</si>
  <si>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</si>
  <si>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</si>
  <si>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</si>
  <si>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</si>
  <si>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</si>
  <si>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</si>
  <si>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</si>
  <si>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</si>
  <si>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</si>
  <si>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</si>
  <si>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</si>
  <si>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</si>
  <si>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</si>
  <si>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</si>
  <si>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</si>
  <si>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</si>
  <si>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</si>
  <si>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</si>
  <si>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</si>
  <si>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</si>
  <si>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</si>
  <si>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</si>
  <si>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</si>
  <si>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</si>
  <si>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</si>
  <si>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</si>
  <si>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</si>
  <si>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</si>
  <si>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</si>
  <si>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</si>
  <si>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</si>
  <si>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</si>
  <si>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</si>
  <si>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</si>
  <si>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</si>
  <si>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</si>
  <si>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</si>
  <si>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</si>
  <si>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</si>
  <si>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</si>
  <si>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</si>
  <si>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</si>
  <si>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</si>
  <si>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</si>
  <si>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</si>
  <si>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</si>
  <si>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</si>
  <si>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</si>
  <si>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</si>
  <si>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</si>
  <si>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</si>
  <si>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</si>
  <si>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</si>
  <si>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</si>
  <si>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</si>
  <si>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</si>
  <si>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</si>
  <si>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</si>
  <si>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</si>
  <si>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</si>
  <si>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</si>
  <si>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</si>
  <si>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</si>
  <si>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</si>
  <si>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</si>
  <si>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</si>
  <si>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</si>
  <si>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</si>
  <si>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</si>
  <si>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</si>
  <si>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</si>
  <si>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</si>
  <si>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</si>
  <si>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</si>
  <si>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</si>
  <si>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</si>
  <si>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</si>
  <si>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</si>
  <si>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</si>
  <si>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</si>
  <si>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</si>
  <si>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</si>
  <si>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</si>
  <si>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</si>
  <si>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</si>
  <si>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</si>
  <si>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</si>
  <si>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</si>
  <si>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</si>
  <si>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</si>
  <si>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</si>
  <si>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</si>
  <si>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</si>
  <si>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</si>
  <si>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</si>
  <si>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</si>
  <si>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</si>
  <si>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</si>
  <si>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</si>
  <si>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</si>
  <si>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</si>
  <si>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</si>
  <si>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</si>
  <si>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</si>
  <si>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</si>
  <si>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</si>
  <si>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</si>
  <si>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</si>
  <si>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</si>
  <si>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</si>
  <si>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</si>
  <si>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</si>
  <si>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</si>
  <si>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</si>
  <si>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</si>
  <si>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</si>
  <si>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</si>
  <si>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</si>
  <si>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</si>
  <si>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</si>
  <si>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</si>
  <si>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</si>
  <si>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</si>
  <si>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</si>
  <si>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</si>
  <si>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</si>
  <si>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</si>
  <si>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</si>
  <si>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</si>
  <si>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</si>
  <si>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</si>
  <si>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</si>
  <si>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</si>
  <si>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</si>
  <si>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</si>
  <si>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</si>
  <si>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</si>
  <si>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</si>
  <si>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</si>
  <si>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</si>
  <si>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</si>
  <si>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</si>
  <si>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</si>
  <si>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</si>
  <si>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</si>
  <si>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</si>
  <si>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</si>
  <si>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</si>
  <si>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</si>
  <si>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</si>
  <si>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</si>
  <si>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</si>
  <si>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</si>
  <si>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</si>
  <si>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</si>
  <si>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</si>
  <si>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</si>
  <si>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</si>
  <si>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</si>
  <si>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</si>
  <si>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</si>
  <si>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</si>
  <si>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</si>
  <si>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</si>
  <si>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</si>
  <si>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</si>
  <si>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</si>
  <si>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</si>
  <si>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</si>
  <si>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</si>
  <si>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</si>
  <si>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</si>
  <si>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</si>
  <si>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</si>
  <si>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</si>
  <si>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</si>
  <si>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</si>
  <si>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</si>
  <si>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</si>
  <si>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</si>
  <si>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</si>
  <si>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</si>
  <si>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</si>
  <si>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</si>
  <si>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</si>
  <si>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</si>
  <si>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</si>
  <si>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</si>
  <si>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</si>
  <si>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</si>
  <si>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</si>
  <si>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</si>
  <si>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</si>
  <si>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</si>
  <si>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</si>
  <si>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</si>
  <si>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</si>
  <si>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</si>
  <si>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</si>
  <si>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</si>
  <si>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</si>
  <si>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</si>
  <si>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</si>
  <si>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</si>
  <si>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</si>
  <si>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</si>
  <si>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</si>
  <si>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</si>
  <si>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</si>
  <si>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</si>
  <si>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</si>
  <si>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</si>
  <si>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</si>
  <si>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</si>
  <si>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</si>
  <si>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</si>
  <si>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</si>
  <si>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</si>
  <si>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</si>
  <si>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</si>
  <si>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</si>
  <si>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</si>
  <si>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</si>
  <si>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</si>
  <si>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</si>
  <si>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</si>
  <si>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</si>
  <si>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</si>
  <si>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</si>
  <si>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</si>
  <si>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</si>
  <si>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</si>
  <si>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</si>
  <si>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</si>
  <si>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</si>
  <si>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</si>
  <si>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</si>
  <si>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</si>
  <si>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</si>
  <si>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</si>
  <si>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</si>
  <si>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</si>
  <si>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</si>
  <si>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</si>
  <si>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</si>
  <si>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</si>
  <si>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</si>
  <si>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</si>
  <si>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</si>
  <si>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</si>
  <si>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</si>
  <si>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</si>
  <si>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</si>
  <si>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</si>
  <si>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</si>
  <si>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</si>
  <si>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</si>
  <si>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</si>
  <si>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</si>
  <si>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</si>
  <si>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</si>
  <si>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</si>
  <si>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</si>
  <si>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</si>
  <si>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</si>
  <si>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</si>
  <si>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</si>
  <si>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</si>
  <si>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</si>
  <si>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</si>
  <si>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</si>
  <si>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</si>
  <si>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</si>
  <si>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</si>
  <si>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</si>
  <si>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</si>
  <si>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</si>
  <si>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</si>
  <si>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</si>
  <si>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</si>
  <si>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</si>
  <si>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</si>
  <si>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</si>
  <si>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</si>
  <si>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</si>
  <si>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</si>
  <si>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</si>
  <si>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</si>
  <si>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</si>
  <si>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</si>
  <si>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</si>
  <si>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</si>
  <si>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</si>
  <si>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</si>
  <si>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</si>
  <si>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</si>
  <si>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</si>
  <si>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</si>
  <si>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</si>
  <si>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</si>
  <si>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</si>
  <si>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</si>
  <si>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</si>
  <si>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</si>
  <si>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</si>
  <si>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</si>
  <si>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</si>
  <si>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</si>
  <si>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</si>
  <si>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</si>
  <si>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</si>
  <si>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</si>
  <si>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</si>
  <si>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</si>
  <si>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</si>
  <si>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</si>
  <si>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</si>
  <si>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</si>
  <si>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</si>
  <si>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</si>
  <si>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</si>
  <si>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</si>
  <si>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</si>
  <si>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</si>
  <si>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</si>
  <si>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</si>
  <si>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</si>
  <si>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</si>
  <si>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</si>
  <si>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</si>
  <si>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</si>
  <si>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</si>
  <si>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</si>
  <si>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</si>
  <si>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</si>
  <si>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</si>
  <si>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</si>
  <si>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</si>
  <si>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</si>
  <si>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</si>
  <si>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</si>
  <si>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</si>
  <si>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</si>
  <si>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</si>
  <si>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</si>
  <si>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</si>
  <si>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</si>
  <si>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</si>
  <si>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</si>
  <si>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</si>
  <si>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</si>
  <si>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</si>
  <si>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</si>
  <si>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</si>
  <si>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</si>
  <si>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</si>
  <si>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</si>
  <si>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</si>
  <si>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</si>
  <si>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</si>
  <si>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</si>
  <si>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</si>
  <si>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</si>
  <si>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</si>
  <si>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</si>
  <si>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</si>
  <si>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</si>
  <si>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</si>
  <si>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</si>
  <si>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</si>
  <si>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</si>
  <si>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</si>
  <si>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</si>
  <si>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</si>
  <si>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</si>
  <si>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</si>
  <si>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</si>
  <si>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</si>
  <si>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</si>
  <si>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</si>
  <si>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</si>
  <si>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</si>
  <si>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</si>
  <si>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</si>
  <si>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</si>
  <si>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</si>
  <si>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</si>
  <si>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</si>
  <si>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</si>
  <si>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</si>
  <si>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</si>
  <si>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</si>
  <si>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</si>
  <si>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</si>
  <si>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</si>
  <si>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</si>
  <si>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</si>
  <si>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</si>
  <si>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</si>
  <si>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</si>
  <si>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</si>
  <si>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</si>
  <si>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</si>
  <si>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</si>
  <si>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</si>
  <si>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</si>
  <si>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</si>
  <si>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</si>
  <si>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</si>
  <si>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</si>
  <si>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</si>
  <si>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</si>
  <si>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</si>
  <si>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</si>
  <si>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</si>
  <si>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</si>
  <si>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</si>
  <si>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</si>
  <si>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</si>
  <si>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</si>
  <si>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</si>
  <si>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</si>
  <si>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</si>
  <si>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</si>
  <si>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</si>
  <si>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</si>
  <si>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</si>
  <si>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</si>
  <si>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</si>
  <si>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</si>
  <si>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</si>
  <si>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</si>
  <si>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</si>
  <si>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</si>
  <si>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</si>
  <si>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</si>
  <si>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</si>
  <si>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</si>
  <si>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</si>
  <si>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</si>
  <si>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</si>
  <si>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</si>
  <si>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</si>
  <si>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</si>
  <si>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</si>
  <si>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</si>
  <si>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</si>
  <si>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</si>
  <si>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</si>
  <si>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</si>
  <si>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</si>
  <si>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</si>
  <si>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</si>
  <si>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</si>
  <si>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</si>
  <si>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</si>
  <si>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</si>
  <si>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</si>
  <si>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</si>
  <si>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</si>
  <si>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</si>
  <si>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</si>
  <si>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</si>
  <si>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</si>
  <si>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</si>
  <si>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</si>
  <si>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</si>
  <si>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</si>
  <si>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</si>
  <si>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</si>
  <si>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</si>
  <si>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</si>
  <si>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</si>
  <si>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</si>
  <si>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</si>
  <si>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</si>
  <si>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</si>
  <si>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</si>
  <si>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</si>
  <si>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</si>
  <si>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</si>
  <si>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</si>
  <si>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</si>
  <si>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</si>
  <si>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</si>
  <si>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</si>
  <si>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</si>
  <si>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</si>
  <si>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</si>
  <si>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</si>
  <si>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</si>
  <si>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</si>
  <si>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</si>
  <si>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</si>
  <si>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</si>
  <si>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</si>
  <si>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</si>
  <si>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</si>
  <si>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</si>
  <si>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</si>
  <si>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</si>
  <si>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</si>
  <si>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</si>
  <si>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</si>
  <si>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</si>
  <si>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</si>
  <si>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</si>
  <si>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</si>
  <si>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</si>
  <si>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</si>
  <si>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</si>
  <si>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</si>
  <si>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</si>
  <si>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</si>
  <si>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</si>
  <si>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</si>
  <si>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</si>
  <si>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</si>
  <si>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</si>
  <si>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</si>
  <si>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</si>
  <si>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</si>
  <si>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</si>
  <si>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</si>
  <si>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</si>
  <si>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</si>
  <si>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</si>
  <si>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</si>
  <si>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</si>
  <si>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</si>
  <si>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</si>
  <si>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</si>
  <si>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</si>
  <si>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</si>
  <si>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</si>
  <si>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</si>
  <si>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</si>
  <si>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</si>
  <si>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</si>
  <si>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</si>
  <si>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</si>
  <si>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</si>
  <si>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</si>
  <si>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</si>
  <si>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</si>
  <si>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</si>
  <si>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</si>
  <si>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</si>
  <si>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</si>
  <si>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</si>
  <si>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</si>
  <si>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</si>
  <si>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</si>
  <si>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</si>
  <si>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</si>
  <si>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</si>
  <si>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</si>
  <si>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</si>
  <si>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</si>
  <si>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</si>
  <si>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</si>
  <si>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</si>
  <si>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</si>
  <si>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</si>
  <si>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</si>
  <si>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</si>
  <si>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</si>
  <si>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</si>
  <si>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</si>
  <si>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</si>
  <si>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</si>
  <si>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</si>
  <si>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</si>
  <si>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</si>
  <si>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</si>
  <si>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</si>
  <si>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</si>
  <si>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</si>
  <si>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</si>
  <si>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</si>
  <si>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</si>
  <si>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</si>
  <si>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</si>
  <si>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</si>
  <si>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</si>
  <si>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</si>
  <si>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</si>
  <si>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</si>
  <si>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</si>
  <si>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</si>
  <si>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</si>
  <si>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</si>
  <si>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</si>
  <si>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</si>
  <si>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</si>
  <si>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</si>
  <si>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</si>
  <si>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</si>
  <si>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</si>
  <si>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</si>
  <si>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</si>
  <si>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</si>
  <si>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</si>
  <si>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</si>
  <si>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</si>
  <si>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</si>
  <si>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</si>
  <si>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</si>
  <si>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</si>
  <si>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</si>
  <si>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</si>
  <si>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</si>
  <si>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</si>
  <si>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</si>
  <si>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</si>
  <si>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</si>
  <si>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</si>
  <si>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</si>
  <si>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</si>
  <si>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</si>
  <si>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</si>
  <si>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</si>
  <si>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</si>
  <si>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</si>
  <si>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</si>
  <si>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</si>
  <si>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</si>
  <si>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</si>
  <si>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</si>
  <si>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</si>
  <si>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</si>
  <si>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</si>
  <si>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</si>
  <si>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</si>
  <si>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</si>
  <si>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</si>
  <si>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</si>
  <si>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</si>
  <si>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</si>
  <si>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</si>
  <si>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</si>
  <si>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</si>
  <si>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</si>
  <si>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</si>
  <si>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</si>
  <si>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</si>
  <si>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</si>
  <si>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</si>
  <si>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</si>
  <si>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</si>
  <si>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</si>
  <si>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</si>
  <si>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</si>
  <si>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</si>
  <si>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</si>
  <si>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</si>
  <si>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</si>
  <si>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</si>
  <si>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</si>
  <si>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</si>
  <si>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</si>
  <si>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</si>
  <si>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</si>
  <si>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</si>
  <si>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</si>
  <si>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</si>
  <si>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</si>
  <si>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</si>
  <si>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</si>
  <si>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</si>
  <si>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</si>
  <si>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</si>
  <si>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</si>
  <si>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</si>
  <si>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</si>
  <si>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</si>
  <si>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</si>
  <si>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</si>
  <si>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</si>
  <si>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</si>
  <si>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</si>
  <si>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</si>
  <si>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</si>
  <si>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</si>
  <si>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</si>
  <si>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</si>
  <si>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</si>
  <si>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</si>
  <si>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</si>
  <si>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</si>
  <si>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</si>
  <si>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</si>
  <si>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</si>
  <si>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</si>
  <si>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</si>
  <si>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</si>
  <si>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</si>
  <si>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</si>
  <si>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</si>
  <si>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</si>
  <si>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</si>
  <si>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</si>
  <si>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</si>
  <si>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</si>
  <si>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</si>
  <si>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</si>
  <si>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</si>
  <si>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</si>
  <si>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</si>
  <si>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</si>
  <si>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</si>
  <si>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</si>
  <si>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</si>
  <si>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</si>
  <si>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</si>
  <si>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</si>
  <si>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</si>
  <si>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</si>
  <si>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</si>
  <si>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</si>
  <si>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</si>
  <si>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</si>
  <si>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</si>
  <si>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</si>
  <si>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</si>
  <si>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</si>
  <si>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</si>
  <si>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</si>
  <si>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</si>
  <si>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</si>
  <si>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</si>
  <si>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</si>
  <si>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</si>
  <si>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</si>
  <si>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</si>
  <si>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</si>
  <si>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</si>
  <si>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</si>
  <si>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</si>
  <si>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</si>
  <si>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</si>
  <si>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</si>
  <si>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</si>
  <si>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</si>
  <si>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</si>
  <si>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</si>
  <si>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</si>
  <si>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</si>
  <si>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</si>
  <si>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</si>
  <si>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</si>
  <si>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</si>
  <si>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</si>
  <si>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</si>
  <si>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</si>
  <si>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</si>
  <si>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</si>
  <si>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</si>
  <si>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</si>
  <si>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</si>
  <si>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</si>
  <si>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</si>
  <si>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</si>
  <si>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</si>
  <si>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</si>
  <si>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</si>
  <si>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</si>
  <si>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</si>
  <si>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</si>
  <si>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</si>
  <si>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</si>
  <si>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</si>
  <si>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</si>
  <si>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</si>
  <si>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</si>
  <si>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</si>
  <si>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</si>
  <si>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</si>
  <si>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</si>
  <si>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</si>
  <si>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</si>
  <si>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</si>
  <si>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</si>
  <si>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</si>
  <si>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</si>
  <si>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</si>
  <si>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</si>
  <si>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</si>
  <si>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</si>
  <si>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</si>
  <si>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</si>
  <si>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</si>
  <si>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</si>
  <si>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</si>
  <si>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</si>
  <si>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</si>
  <si>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</si>
  <si>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</si>
  <si>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</si>
  <si>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</si>
  <si>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</si>
  <si>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</si>
  <si>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</si>
  <si>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</si>
  <si>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</si>
  <si>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</si>
  <si>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</si>
  <si>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</si>
  <si>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</si>
  <si>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</si>
  <si>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</si>
  <si>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</si>
  <si>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</si>
  <si>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</si>
  <si>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</si>
  <si>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</si>
  <si>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</si>
  <si>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</si>
  <si>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</si>
  <si>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</si>
  <si>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</si>
  <si>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</si>
  <si>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</si>
  <si>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</si>
  <si>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</si>
  <si>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</si>
  <si>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</si>
  <si>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</si>
  <si>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</si>
  <si>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</si>
  <si>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</si>
  <si>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</si>
  <si>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</si>
  <si>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</si>
  <si>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</si>
  <si>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</si>
  <si>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</si>
  <si>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</si>
  <si>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</si>
  <si>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</si>
  <si>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</si>
  <si>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</si>
  <si>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</si>
  <si>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</si>
  <si>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</si>
  <si>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</si>
  <si>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</si>
  <si>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</si>
  <si>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</si>
  <si>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</si>
  <si>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</si>
  <si>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</si>
  <si>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</si>
  <si>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</si>
  <si>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</si>
  <si>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</si>
  <si>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</si>
  <si>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</si>
  <si>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</si>
  <si>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</si>
  <si>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</si>
  <si>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</si>
  <si>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</si>
  <si>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</si>
  <si>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</si>
  <si>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</si>
  <si>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</si>
  <si>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</si>
  <si>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</si>
  <si>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</si>
  <si>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</si>
  <si>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</si>
  <si>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</si>
  <si>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</si>
  <si>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</si>
  <si>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</si>
  <si>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</si>
  <si>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</si>
  <si>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</si>
  <si>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</si>
  <si>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</si>
  <si>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</si>
  <si>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</si>
  <si>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</si>
  <si>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</si>
  <si>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</si>
  <si>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</si>
  <si>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</si>
  <si>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</si>
  <si>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</si>
  <si>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</si>
  <si>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</si>
  <si>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</si>
  <si>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</si>
  <si>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</si>
  <si>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</si>
  <si>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</si>
  <si>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</si>
  <si>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</si>
  <si>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</si>
  <si>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</si>
  <si>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</si>
  <si>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</si>
  <si>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</si>
  <si>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</si>
  <si>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</si>
  <si>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</si>
  <si>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</si>
  <si>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</si>
  <si>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</si>
  <si>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</si>
  <si>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</si>
  <si>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</si>
  <si>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</si>
  <si>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</si>
  <si>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</si>
  <si>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</si>
  <si>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</si>
  <si>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</si>
  <si>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</si>
  <si>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</si>
  <si>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</si>
  <si>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</si>
  <si>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</si>
  <si>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</si>
  <si>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</si>
  <si>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</si>
  <si>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</si>
  <si>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</si>
  <si>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</si>
  <si>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</si>
  <si>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</si>
  <si>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</si>
  <si>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</si>
  <si>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</si>
  <si>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</si>
  <si>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</si>
  <si>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</si>
  <si>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</si>
  <si>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</si>
  <si>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</si>
  <si>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</si>
  <si>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</si>
  <si>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</si>
  <si>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</si>
  <si>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</si>
  <si>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</si>
  <si>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</si>
  <si>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</si>
  <si>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</si>
  <si>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</si>
  <si>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</si>
  <si>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</si>
  <si>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</si>
  <si>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</si>
  <si>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</si>
  <si>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</si>
  <si>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</si>
  <si>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</si>
  <si>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</si>
  <si>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</si>
  <si>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</si>
  <si>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</si>
  <si>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</si>
  <si>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</si>
  <si>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</si>
  <si>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</si>
  <si>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</si>
  <si>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</si>
  <si>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</si>
  <si>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</si>
  <si>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</si>
  <si>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</si>
  <si>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</si>
  <si>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</si>
  <si>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</si>
  <si>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</si>
  <si>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</si>
  <si>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</si>
  <si>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</si>
  <si>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</si>
  <si>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</si>
  <si>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</si>
  <si>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</si>
  <si>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</si>
  <si>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</si>
  <si>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</si>
  <si>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</si>
  <si>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</si>
  <si>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</si>
  <si>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</si>
  <si>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</si>
  <si>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</si>
  <si>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</si>
  <si>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</si>
  <si>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</si>
  <si>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</si>
  <si>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</si>
  <si>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</si>
  <si>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</si>
  <si>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</si>
  <si>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</si>
  <si>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</si>
  <si>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</si>
  <si>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</si>
  <si>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</si>
  <si>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</si>
  <si>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</si>
  <si>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</si>
  <si>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</si>
  <si>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</si>
  <si>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</si>
  <si>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</si>
  <si>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</si>
  <si>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</si>
  <si>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</si>
  <si>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</si>
  <si>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</si>
  <si>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</si>
  <si>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</si>
  <si>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</si>
  <si>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</si>
  <si>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</si>
  <si>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</si>
  <si>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</si>
  <si>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</si>
  <si>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</si>
  <si>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</si>
  <si>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</si>
  <si>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</si>
  <si>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</si>
  <si>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</si>
  <si>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</si>
  <si>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</si>
  <si>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</si>
  <si>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</si>
  <si>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</si>
  <si>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</si>
  <si>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</si>
  <si>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</si>
  <si>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</si>
  <si>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</si>
  <si>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</si>
  <si>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</si>
  <si>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</si>
  <si>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</si>
  <si>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</si>
  <si>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</si>
  <si>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</si>
  <si>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</si>
  <si>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</si>
  <si>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</si>
  <si>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</si>
  <si>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</si>
  <si>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</si>
  <si>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</si>
  <si>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</si>
  <si>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</si>
  <si>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</si>
  <si>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</si>
  <si>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</si>
  <si>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</si>
  <si>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</si>
  <si>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</si>
  <si>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</si>
  <si>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</si>
  <si>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</si>
  <si>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</si>
  <si>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</si>
  <si>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</si>
  <si>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</si>
  <si>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</si>
  <si>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</si>
  <si>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</si>
  <si>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</si>
  <si>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</si>
  <si>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</si>
  <si>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</si>
  <si>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</si>
  <si>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</si>
  <si>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</si>
  <si>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</si>
  <si>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</si>
  <si>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</si>
  <si>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</si>
  <si>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</si>
  <si>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</si>
  <si>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</si>
  <si>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</si>
  <si>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</si>
  <si>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</si>
  <si>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</si>
  <si>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</si>
  <si>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</si>
  <si>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</si>
  <si>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</si>
  <si>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</si>
  <si>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</si>
  <si>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</si>
  <si>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</si>
  <si>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</si>
  <si>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</si>
  <si>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</si>
  <si>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</si>
  <si>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</si>
  <si>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</si>
  <si>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</si>
  <si>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</si>
  <si>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</si>
  <si>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</si>
  <si>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</si>
  <si>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</si>
  <si>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</si>
  <si>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</si>
  <si>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</si>
  <si>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</si>
  <si>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</si>
  <si>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</si>
  <si>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</si>
  <si>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</si>
  <si>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</si>
  <si>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</si>
  <si>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</si>
  <si>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</si>
  <si>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</si>
  <si>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</si>
  <si>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</si>
  <si>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</si>
  <si>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</si>
  <si>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</si>
  <si>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</si>
  <si>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</si>
  <si>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</si>
  <si>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</si>
  <si>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</si>
  <si>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</si>
  <si>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</si>
  <si>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</si>
  <si>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</si>
  <si>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</si>
  <si>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</si>
  <si>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</si>
  <si>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</si>
  <si>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</si>
  <si>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</si>
  <si>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</si>
  <si>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</si>
  <si>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</si>
  <si>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</si>
  <si>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</si>
  <si>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</si>
  <si>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</si>
  <si>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</si>
  <si>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</si>
  <si>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</si>
  <si>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</si>
  <si>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</si>
  <si>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</si>
  <si>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</si>
  <si>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</si>
  <si>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</si>
  <si>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</si>
  <si>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</si>
  <si>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</si>
  <si>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</si>
  <si>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</si>
  <si>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</si>
  <si>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</si>
  <si>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</si>
  <si>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</si>
  <si>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</si>
  <si>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</si>
  <si>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</si>
  <si>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</si>
  <si>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</si>
  <si>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</si>
  <si>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</si>
  <si>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</si>
  <si>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</si>
  <si>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</si>
  <si>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</si>
  <si>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</si>
  <si>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</si>
  <si>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</si>
  <si>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</si>
  <si>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</si>
  <si>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</si>
  <si>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</si>
  <si>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</si>
  <si>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</si>
  <si>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</si>
  <si>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</si>
  <si>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</si>
  <si>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</si>
  <si>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</si>
  <si>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</si>
  <si>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</si>
  <si>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</si>
  <si>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</si>
  <si>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</si>
  <si>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</si>
  <si>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</si>
  <si>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</si>
  <si>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</si>
  <si>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</si>
  <si>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</si>
  <si>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</si>
  <si>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</si>
  <si>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</si>
  <si>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</si>
  <si>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</si>
  <si>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</si>
  <si>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</si>
  <si>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</si>
  <si>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</si>
  <si>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</si>
  <si>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</si>
  <si>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</si>
  <si>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</si>
  <si>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</si>
  <si>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</si>
  <si>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</si>
  <si>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</si>
  <si>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</si>
  <si>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</si>
  <si>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</si>
  <si>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</si>
  <si>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</si>
  <si>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</si>
  <si>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</si>
  <si>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</si>
  <si>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</si>
  <si>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</si>
  <si>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</si>
  <si>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</si>
  <si>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</si>
  <si>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</si>
  <si>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</si>
  <si>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</si>
  <si>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</si>
  <si>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</si>
  <si>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</si>
  <si>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</si>
  <si>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</si>
  <si>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</si>
  <si>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</si>
  <si>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</si>
  <si>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</si>
  <si>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</si>
  <si>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</si>
  <si>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</si>
  <si>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</si>
  <si>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</si>
  <si>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</si>
  <si>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</si>
  <si>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</si>
  <si>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</si>
  <si>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</si>
  <si>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</si>
  <si>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</si>
  <si>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</si>
  <si>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</si>
  <si>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</si>
  <si>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</si>
  <si>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</si>
  <si>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</si>
  <si>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</si>
  <si>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</si>
  <si>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</si>
  <si>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</si>
  <si>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</si>
  <si>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</si>
  <si>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</si>
  <si>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</si>
  <si>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</si>
  <si>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</si>
  <si>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</si>
  <si>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</si>
  <si>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</si>
  <si>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</si>
  <si>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</si>
  <si>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</si>
  <si>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</si>
  <si>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</si>
  <si>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</si>
  <si>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</si>
  <si>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</si>
  <si>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</si>
  <si>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</si>
  <si>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</si>
  <si>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</si>
  <si>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</si>
  <si>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</si>
  <si>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</si>
  <si>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</si>
  <si>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</si>
  <si>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</si>
  <si>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</si>
  <si>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</si>
  <si>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</si>
  <si>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</si>
  <si>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</si>
  <si>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</si>
  <si>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</si>
  <si>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</si>
  <si>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</si>
  <si>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</si>
  <si>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</si>
  <si>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</si>
  <si>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</si>
  <si>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</si>
  <si>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</si>
  <si>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</si>
  <si>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</si>
  <si>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</si>
  <si>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</si>
  <si>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</si>
  <si>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</si>
  <si>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</si>
  <si>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</si>
  <si>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</si>
  <si>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</si>
  <si>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</si>
  <si>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</si>
  <si>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</si>
  <si>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</si>
  <si>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</si>
  <si>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</si>
  <si>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</si>
  <si>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</si>
  <si>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</si>
  <si>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</si>
  <si>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</si>
  <si>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</si>
  <si>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</si>
  <si>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</si>
  <si>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</si>
  <si>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</si>
  <si>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</si>
  <si>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</si>
  <si>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</si>
  <si>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</si>
  <si>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</si>
  <si>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</si>
  <si>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</si>
  <si>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</si>
  <si>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</si>
  <si>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</si>
  <si>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</si>
  <si>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</si>
  <si>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</si>
  <si>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</si>
  <si>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</si>
  <si>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</si>
  <si>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</si>
  <si>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</si>
  <si>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</si>
  <si>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</si>
  <si>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</si>
  <si>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</si>
  <si>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</si>
  <si>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</si>
  <si>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</si>
  <si>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</si>
  <si>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</si>
  <si>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</si>
  <si>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</si>
  <si>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</si>
  <si>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</si>
  <si>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</si>
  <si>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</si>
  <si>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</si>
  <si>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</si>
  <si>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</si>
  <si>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</si>
  <si>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</si>
  <si>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</si>
  <si>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</si>
  <si>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</si>
  <si>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</si>
  <si>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</si>
  <si>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</si>
  <si>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</si>
  <si>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</si>
  <si>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</si>
  <si>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</si>
  <si>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</si>
  <si>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</si>
  <si>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</si>
  <si>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</si>
  <si>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</si>
  <si>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</si>
  <si>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</si>
  <si>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</si>
  <si>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</si>
  <si>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</si>
  <si>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</si>
  <si>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</si>
  <si>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</si>
  <si>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</si>
  <si>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</si>
  <si>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</si>
  <si>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</si>
  <si>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</si>
  <si>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</si>
  <si>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</si>
  <si>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</si>
  <si>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</si>
  <si>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</si>
  <si>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</si>
  <si>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</si>
  <si>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</si>
  <si>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</si>
  <si>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</si>
  <si>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</si>
  <si>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</si>
  <si>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</si>
  <si>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</si>
  <si>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</si>
  <si>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</si>
  <si>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</si>
  <si>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</si>
  <si>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</si>
  <si>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</si>
  <si>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</si>
  <si>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</si>
  <si>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</si>
  <si>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</si>
  <si>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</si>
  <si>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</si>
  <si>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</si>
  <si>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</si>
  <si>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</si>
  <si>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</si>
  <si>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</si>
  <si>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</si>
  <si>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</si>
  <si>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</si>
  <si>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</si>
  <si>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</si>
  <si>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</si>
  <si>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</si>
  <si>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</si>
  <si>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</si>
  <si>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</si>
  <si>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</si>
  <si>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</si>
  <si>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</si>
  <si>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</si>
  <si>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</si>
  <si>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</si>
  <si>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</si>
  <si>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</si>
  <si>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</si>
  <si>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</si>
  <si>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</si>
  <si>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</si>
  <si>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</si>
  <si>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</si>
  <si>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</si>
  <si>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</si>
  <si>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</si>
  <si>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</si>
  <si>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</si>
  <si>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</si>
  <si>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</si>
  <si>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</si>
  <si>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</si>
  <si>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</si>
  <si>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</si>
  <si>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</si>
  <si>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</si>
  <si>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</si>
  <si>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</si>
  <si>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</si>
  <si>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</si>
  <si>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</si>
  <si>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</si>
  <si>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</si>
  <si>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</si>
  <si>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</si>
  <si>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</si>
  <si>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</si>
  <si>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</si>
  <si>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</si>
  <si>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</si>
  <si>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</si>
  <si>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</si>
  <si>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</si>
  <si>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</si>
  <si>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</si>
  <si>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</si>
  <si>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</si>
  <si>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</si>
  <si>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</si>
  <si>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</si>
  <si>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</si>
  <si>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</si>
  <si>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</si>
  <si>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</si>
  <si>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</si>
  <si>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</si>
  <si>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</si>
  <si>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</si>
  <si>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</si>
  <si>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</si>
  <si>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</si>
  <si>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</si>
  <si>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</si>
  <si>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</si>
  <si>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</si>
  <si>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</si>
  <si>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</si>
  <si>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</si>
  <si>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</si>
  <si>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</si>
  <si>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</si>
  <si>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</si>
  <si>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</si>
  <si>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</si>
  <si>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</si>
  <si>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</si>
  <si>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</si>
  <si>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</si>
  <si>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</si>
  <si>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</si>
  <si>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</si>
  <si>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</si>
  <si>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</si>
  <si>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</si>
  <si>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</si>
  <si>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</si>
  <si>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</si>
  <si>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</si>
  <si>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</si>
  <si>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</si>
  <si>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</si>
  <si>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</si>
  <si>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</si>
  <si>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</si>
  <si>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</si>
  <si>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</si>
  <si>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</si>
  <si>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</si>
  <si>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</si>
  <si>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</si>
  <si>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</si>
  <si>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</si>
  <si>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</si>
  <si>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</si>
  <si>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</si>
  <si>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</si>
  <si>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</si>
  <si>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</si>
  <si>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</si>
  <si>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</si>
  <si>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</si>
  <si>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</si>
  <si>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</si>
  <si>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</si>
  <si>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</si>
  <si>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</si>
  <si>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</si>
  <si>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</si>
  <si>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</si>
  <si>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</si>
  <si>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</si>
  <si>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</si>
  <si>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</si>
  <si>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</si>
  <si>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</si>
  <si>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</si>
  <si>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</si>
  <si>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</si>
  <si>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</si>
  <si>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</si>
  <si>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</si>
  <si>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</si>
  <si>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</si>
  <si>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</si>
  <si>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</si>
  <si>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</si>
  <si>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</si>
  <si>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</si>
  <si>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</si>
  <si>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</si>
  <si>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</si>
  <si>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</si>
  <si>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</si>
  <si>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</si>
  <si>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</si>
  <si>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</si>
  <si>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</si>
  <si>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</si>
  <si>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</si>
  <si>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</si>
  <si>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</si>
  <si>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</si>
  <si>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</si>
  <si>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</si>
  <si>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</si>
  <si>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</si>
  <si>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</si>
  <si>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</si>
  <si>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</si>
  <si>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</si>
  <si>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</si>
  <si>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</si>
  <si>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</si>
  <si>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</si>
  <si>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</si>
  <si>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</si>
  <si>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</si>
  <si>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</si>
  <si>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</si>
  <si>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</si>
  <si>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</si>
  <si>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</si>
  <si>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</si>
  <si>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</si>
  <si>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</si>
  <si>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</si>
  <si>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</si>
  <si>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</si>
  <si>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</si>
  <si>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</si>
  <si>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</si>
  <si>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</si>
  <si>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</si>
  <si>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</si>
  <si>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</si>
  <si>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</si>
  <si>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</si>
  <si>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</si>
  <si>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</si>
  <si>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</si>
  <si>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</si>
  <si>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</si>
  <si>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</si>
  <si>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</si>
  <si>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</si>
  <si>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</si>
  <si>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</si>
  <si>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</si>
  <si>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</si>
  <si>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</si>
  <si>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</si>
  <si>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</si>
  <si>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</si>
  <si>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</si>
  <si>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</si>
  <si>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</si>
  <si>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</si>
  <si>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</si>
  <si>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</si>
  <si>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</si>
  <si>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</si>
  <si>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</si>
  <si>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</si>
  <si>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</si>
  <si>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</si>
  <si>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</si>
  <si>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</si>
  <si>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</si>
  <si>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</si>
  <si>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</si>
  <si>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</si>
  <si>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</si>
  <si>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</si>
  <si>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</si>
  <si>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</si>
  <si>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</si>
  <si>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</si>
  <si>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</si>
  <si>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</si>
  <si>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</si>
  <si>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</si>
  <si>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</si>
  <si>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</si>
  <si>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</si>
  <si>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</si>
  <si>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</si>
  <si>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</si>
  <si>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</si>
  <si>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</si>
  <si>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</si>
  <si>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</si>
  <si>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</si>
  <si>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</si>
  <si>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</si>
  <si>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</si>
  <si>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</si>
  <si>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</si>
  <si>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</si>
  <si>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</si>
  <si>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</si>
  <si>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</si>
  <si>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</si>
  <si>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</si>
  <si>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</si>
  <si>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</si>
  <si>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</si>
  <si>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</si>
  <si>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</si>
  <si>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</si>
  <si>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</si>
  <si>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</si>
  <si>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</si>
  <si>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</si>
  <si>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</si>
  <si>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</si>
  <si>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</si>
  <si>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</si>
  <si>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</si>
  <si>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</si>
  <si>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</si>
  <si>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</si>
  <si>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</si>
  <si>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</si>
  <si>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</si>
  <si>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</si>
  <si>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</si>
  <si>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</si>
  <si>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</si>
  <si>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</si>
  <si>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</si>
  <si>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</si>
  <si>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障害者支援施設：生活介護R8</t>
    <rPh sb="0" eb="3">
      <t>ショウガイシャ</t>
    </rPh>
    <rPh sb="3" eb="5">
      <t>シエン</t>
    </rPh>
    <rPh sb="5" eb="7">
      <t>シセツ</t>
    </rPh>
    <rPh sb="8" eb="10">
      <t>セイカツ</t>
    </rPh>
    <phoneticPr fontId="4"/>
  </si>
  <si>
    <t>障害者支援施設：就労移行支援R8</t>
    <phoneticPr fontId="14"/>
  </si>
  <si>
    <t>障害者支援施設：就労継続支援Ａ型R8</t>
    <phoneticPr fontId="14"/>
  </si>
  <si>
    <t>障害者支援施設：就労継続支援Ｂ型R8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</si>
  <si>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</si>
  <si>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</si>
  <si>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</si>
  <si>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</si>
  <si>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</si>
  <si>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</si>
  <si>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</si>
  <si>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</si>
  <si>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</si>
  <si>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</si>
  <si>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</si>
  <si>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</si>
  <si>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</si>
  <si>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</si>
  <si>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</si>
  <si>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</si>
  <si>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</si>
  <si>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</si>
  <si>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</si>
  <si>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</si>
  <si>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</si>
  <si>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</si>
  <si>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</si>
  <si>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</si>
  <si>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</si>
  <si>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</si>
  <si>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</si>
  <si>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</si>
  <si>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</si>
  <si>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</si>
  <si>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</si>
  <si>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</si>
  <si>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</si>
  <si>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</si>
  <si>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</si>
  <si>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</si>
  <si>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</si>
  <si>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</si>
  <si>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4"/>
  </si>
  <si>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</si>
  <si>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</si>
  <si>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</si>
  <si>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</si>
  <si>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</si>
  <si>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</si>
  <si>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</si>
  <si>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</si>
  <si>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</si>
  <si>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</si>
  <si>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</si>
  <si>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</si>
  <si>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</si>
  <si>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</si>
  <si>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</si>
  <si>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</si>
  <si>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</si>
  <si>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</si>
  <si>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</si>
  <si>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</si>
  <si>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</si>
  <si>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</si>
  <si>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</si>
  <si>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</si>
  <si>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</si>
  <si>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</si>
  <si>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障害者支援施設：生活介護V</t>
    <rPh sb="0" eb="3">
      <t>ショウガイシャ</t>
    </rPh>
    <rPh sb="3" eb="5">
      <t>シエン</t>
    </rPh>
    <rPh sb="5" eb="7">
      <t>シセツ</t>
    </rPh>
    <rPh sb="8" eb="10">
      <t>セイカツ</t>
    </rPh>
    <phoneticPr fontId="2"/>
  </si>
  <si>
    <t>障害者支援施設：就労移行支援V</t>
    <phoneticPr fontId="14"/>
  </si>
  <si>
    <t>障害者支援施設：就労継続支援Ａ型V</t>
    <phoneticPr fontId="14"/>
  </si>
  <si>
    <t>障害者支援施設：就労継続支援Ｂ型V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</si>
  <si>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</si>
  <si>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</si>
  <si>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</si>
  <si>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</si>
  <si>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</si>
  <si>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</si>
  <si>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</si>
  <si>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障害者支援施設：自立訓練_機能訓練_V</t>
    <phoneticPr fontId="14"/>
  </si>
  <si>
    <t>障害者支援施設：自立訓練_生活訓練_V</t>
    <phoneticPr fontId="14"/>
  </si>
  <si>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</si>
  <si>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</si>
  <si>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障害者支援施設：自立訓練_生活訓練_R8</t>
    <phoneticPr fontId="14"/>
  </si>
  <si>
    <t>障害者支援施設：自立訓練_機能訓練_R8</t>
    <phoneticPr fontId="14"/>
  </si>
  <si>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</si>
  <si>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</si>
  <si>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</si>
  <si>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</si>
  <si>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</si>
  <si>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</si>
  <si>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</si>
  <si>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</si>
  <si>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</si>
  <si>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</si>
  <si>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</si>
  <si>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</si>
  <si>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</si>
  <si>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</si>
  <si>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</si>
  <si>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</si>
  <si>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「生産性向上（業務改善及び働く環境改善）のための取組」のうち６以上の取組（うち⑱及び㉑は必須）を実施することを誓約</t>
    <rPh sb="55" eb="57">
      <t>セイヤク</t>
    </rPh>
    <phoneticPr fontId="14"/>
  </si>
  <si>
    <t>「生産性向上（業務改善及び働く環境改善）のための取組」のうち７以上の取組（うち⑱及び㉑は必須）を実施することを誓約</t>
    <rPh sb="55" eb="57">
      <t>セイヤク</t>
    </rPh>
    <phoneticPr fontId="14"/>
  </si>
  <si>
    <t>「生産性向上（業務改善及び働く環境改善）のための取組」のうち８以上の取組（うち⑱及び㉑は必須）を実施することを誓約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</si>
  <si>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</si>
  <si>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</si>
  <si>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</si>
  <si>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</si>
  <si>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</si>
  <si>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</si>
  <si>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</si>
  <si>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</si>
  <si>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</si>
  <si>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</si>
  <si>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</si>
  <si>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</si>
  <si>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</si>
  <si>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</si>
  <si>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</si>
  <si>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</si>
  <si>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➁</t>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</si>
  <si>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</si>
  <si>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</si>
  <si>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</si>
  <si>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</si>
  <si>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</si>
  <si>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令和８年度の加算による賃金改善の見込額のうち、月額賃金改善による額 
　（①の見込額以上となること）</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</si>
  <si>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</si>
  <si>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</si>
  <si>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</si>
  <si>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基本情報入力シート</t>
    <rPh sb="0" eb="4">
      <t>キホンジョウホウ</t>
    </rPh>
    <rPh sb="4" eb="6">
      <t>ニュウリョク</t>
    </rPh>
    <phoneticPr fontId="92"/>
  </si>
  <si>
    <t>別紙様式2-2（個票（4、5月））</t>
    <rPh sb="0" eb="2">
      <t>ベッシ</t>
    </rPh>
    <rPh sb="2" eb="4">
      <t>ヨウシキ</t>
    </rPh>
    <rPh sb="8" eb="10">
      <t>コヒョウ</t>
    </rPh>
    <rPh sb="14" eb="15">
      <t>ガツ</t>
    </rPh>
    <phoneticPr fontId="92"/>
  </si>
  <si>
    <t>別紙様式2-3（個表（6月以降））</t>
    <rPh sb="0" eb="2">
      <t>ベッシ</t>
    </rPh>
    <rPh sb="2" eb="4">
      <t>ヨウシキ</t>
    </rPh>
    <rPh sb="8" eb="10">
      <t>コヒョウ</t>
    </rPh>
    <rPh sb="12" eb="13">
      <t>ガツ</t>
    </rPh>
    <rPh sb="13" eb="15">
      <t>イコウ</t>
    </rPh>
    <phoneticPr fontId="92"/>
  </si>
  <si>
    <t>法人名</t>
    <rPh sb="0" eb="2">
      <t>ホウジン</t>
    </rPh>
    <rPh sb="2" eb="3">
      <t>メイ</t>
    </rPh>
    <phoneticPr fontId="92"/>
  </si>
  <si>
    <t>事業所番号</t>
    <rPh sb="0" eb="3">
      <t>ジギョウショ</t>
    </rPh>
    <rPh sb="3" eb="5">
      <t>バンゴウ</t>
    </rPh>
    <phoneticPr fontId="92"/>
  </si>
  <si>
    <t>事業所名</t>
    <rPh sb="0" eb="3">
      <t>ジギョウショ</t>
    </rPh>
    <rPh sb="3" eb="4">
      <t>メイ</t>
    </rPh>
    <phoneticPr fontId="92"/>
  </si>
  <si>
    <t>サービス名</t>
    <rPh sb="4" eb="5">
      <t>メイ</t>
    </rPh>
    <phoneticPr fontId="92"/>
  </si>
  <si>
    <t>担当者</t>
    <rPh sb="0" eb="3">
      <t>タントウシャ</t>
    </rPh>
    <phoneticPr fontId="92"/>
  </si>
  <si>
    <t>TEL</t>
    <phoneticPr fontId="92"/>
  </si>
  <si>
    <t>指定権者名</t>
    <rPh sb="0" eb="2">
      <t>シテイ</t>
    </rPh>
    <rPh sb="2" eb="3">
      <t>ケン</t>
    </rPh>
    <rPh sb="3" eb="4">
      <t>シャ</t>
    </rPh>
    <rPh sb="4" eb="5">
      <t>メイ</t>
    </rPh>
    <phoneticPr fontId="92"/>
  </si>
  <si>
    <t>算定開始月</t>
    <rPh sb="0" eb="2">
      <t>サンテイ</t>
    </rPh>
    <rPh sb="2" eb="5">
      <t>カイシヅキ</t>
    </rPh>
    <phoneticPr fontId="92"/>
  </si>
  <si>
    <t>加算区分</t>
    <rPh sb="0" eb="2">
      <t>カサン</t>
    </rPh>
    <rPh sb="2" eb="4">
      <t>クブン</t>
    </rPh>
    <phoneticPr fontId="92"/>
  </si>
  <si>
    <t>変更開始</t>
    <rPh sb="0" eb="2">
      <t>ヘンコウ</t>
    </rPh>
    <rPh sb="2" eb="4">
      <t>カイシ</t>
    </rPh>
    <phoneticPr fontId="92"/>
  </si>
  <si>
    <r>
      <t>こちらは</t>
    </r>
    <r>
      <rPr>
        <b/>
        <u/>
        <sz val="18"/>
        <color rgb="FFFF0000"/>
        <rFont val="ＭＳ Ｐゴシック"/>
        <family val="3"/>
        <charset val="128"/>
      </rPr>
      <t>東京都（障害）の令和8年度福祉・介護職員等処遇改善加算</t>
    </r>
    <r>
      <rPr>
        <b/>
        <sz val="18"/>
        <rFont val="ＭＳ Ｐゴシック"/>
        <family val="3"/>
        <charset val="128"/>
      </rPr>
      <t>の計画書</t>
    </r>
    <r>
      <rPr>
        <sz val="18"/>
        <rFont val="ＭＳ Ｐゴシック"/>
        <family val="3"/>
        <charset val="128"/>
      </rPr>
      <t>になります。</t>
    </r>
    <rPh sb="4" eb="6">
      <t>トウキョウ</t>
    </rPh>
    <rPh sb="6" eb="7">
      <t>ト</t>
    </rPh>
    <rPh sb="8" eb="10">
      <t>ショウガイ</t>
    </rPh>
    <rPh sb="12" eb="14">
      <t>レイワ</t>
    </rPh>
    <rPh sb="15" eb="17">
      <t>ネンド</t>
    </rPh>
    <rPh sb="17" eb="19">
      <t>フクシ</t>
    </rPh>
    <rPh sb="20" eb="22">
      <t>カイゴ</t>
    </rPh>
    <rPh sb="22" eb="24">
      <t>ショクイン</t>
    </rPh>
    <rPh sb="24" eb="25">
      <t>トウ</t>
    </rPh>
    <rPh sb="25" eb="27">
      <t>ショグウ</t>
    </rPh>
    <rPh sb="27" eb="29">
      <t>カイゼン</t>
    </rPh>
    <rPh sb="29" eb="31">
      <t>カサン</t>
    </rPh>
    <phoneticPr fontId="14"/>
  </si>
  <si>
    <t>○提出フォーム・提出期間</t>
    <rPh sb="1" eb="3">
      <t>テイシュツ</t>
    </rPh>
    <rPh sb="8" eb="10">
      <t>テイシュツ</t>
    </rPh>
    <rPh sb="10" eb="12">
      <t>キカン</t>
    </rPh>
    <phoneticPr fontId="14"/>
  </si>
  <si>
    <t>提出は以下のURLからお願いします。</t>
    <rPh sb="0" eb="2">
      <t>テイシュツ</t>
    </rPh>
    <rPh sb="3" eb="5">
      <t>イカ</t>
    </rPh>
    <rPh sb="12" eb="13">
      <t>ネガ</t>
    </rPh>
    <phoneticPr fontId="14"/>
  </si>
  <si>
    <t>https://logoform.jp/form/tmgform/1472289</t>
    <phoneticPr fontId="14"/>
  </si>
  <si>
    <r>
      <rPr>
        <b/>
        <u/>
        <sz val="16"/>
        <rFont val="ＭＳ Ｐゴシック"/>
        <family val="3"/>
        <charset val="128"/>
      </rPr>
      <t>令和８年４月１５日（水）</t>
    </r>
    <r>
      <rPr>
        <sz val="16"/>
        <rFont val="ＭＳ Ｐゴシック"/>
        <family val="3"/>
        <charset val="128"/>
      </rPr>
      <t>までに各シートにご記入のうえ、ご提出ください。</t>
    </r>
    <rPh sb="0" eb="2">
      <t>レイワ</t>
    </rPh>
    <rPh sb="3" eb="4">
      <t>ネン</t>
    </rPh>
    <rPh sb="5" eb="6">
      <t>ガツ</t>
    </rPh>
    <rPh sb="8" eb="9">
      <t>ニチ</t>
    </rPh>
    <rPh sb="10" eb="11">
      <t>スイ</t>
    </rPh>
    <rPh sb="15" eb="16">
      <t>カク</t>
    </rPh>
    <rPh sb="21" eb="23">
      <t>キニュウ</t>
    </rPh>
    <rPh sb="28" eb="30">
      <t>テイシュツ</t>
    </rPh>
    <phoneticPr fontId="14"/>
  </si>
  <si>
    <t>令和8年5月から加算を適用する場合も令和8年4月15日（水）が期限となりますのでご注意ください。</t>
    <rPh sb="0" eb="2">
      <t>レイワ</t>
    </rPh>
    <rPh sb="3" eb="4">
      <t>ネン</t>
    </rPh>
    <rPh sb="5" eb="6">
      <t>ガツ</t>
    </rPh>
    <rPh sb="8" eb="10">
      <t>カサン</t>
    </rPh>
    <rPh sb="11" eb="13">
      <t>テキヨウ</t>
    </rPh>
    <rPh sb="15" eb="17">
      <t>バアイ</t>
    </rPh>
    <rPh sb="18" eb="20">
      <t>レイワ</t>
    </rPh>
    <rPh sb="21" eb="22">
      <t>ネン</t>
    </rPh>
    <rPh sb="23" eb="24">
      <t>ガツ</t>
    </rPh>
    <rPh sb="26" eb="27">
      <t>ニチ</t>
    </rPh>
    <rPh sb="28" eb="29">
      <t>スイ</t>
    </rPh>
    <rPh sb="31" eb="33">
      <t>キゲン</t>
    </rPh>
    <rPh sb="41" eb="43">
      <t>チュウイ</t>
    </rPh>
    <phoneticPr fontId="14"/>
  </si>
  <si>
    <t>令和8年6月以降に新規に加算を適用する場合は、前月15日までにご提出ください。</t>
    <rPh sb="0" eb="2">
      <t>レイワ</t>
    </rPh>
    <rPh sb="3" eb="4">
      <t>ネン</t>
    </rPh>
    <rPh sb="5" eb="6">
      <t>ガツ</t>
    </rPh>
    <rPh sb="6" eb="8">
      <t>イコウ</t>
    </rPh>
    <rPh sb="9" eb="11">
      <t>シンキ</t>
    </rPh>
    <rPh sb="12" eb="14">
      <t>カサン</t>
    </rPh>
    <rPh sb="15" eb="17">
      <t>テキヨウ</t>
    </rPh>
    <rPh sb="19" eb="21">
      <t>バアイ</t>
    </rPh>
    <rPh sb="23" eb="25">
      <t>ゼンゲツ</t>
    </rPh>
    <rPh sb="27" eb="28">
      <t>ニチ</t>
    </rPh>
    <rPh sb="32" eb="34">
      <t>テイシュツ</t>
    </rPh>
    <phoneticPr fontId="14"/>
  </si>
  <si>
    <t>（例：令和8年6月から加算を適用する場合は、5月15日(金）が提出期限となります。）</t>
    <rPh sb="1" eb="2">
      <t>レイ</t>
    </rPh>
    <rPh sb="3" eb="5">
      <t>レイワ</t>
    </rPh>
    <rPh sb="6" eb="7">
      <t>ネン</t>
    </rPh>
    <rPh sb="8" eb="9">
      <t>ガツ</t>
    </rPh>
    <rPh sb="11" eb="13">
      <t>カサン</t>
    </rPh>
    <rPh sb="14" eb="16">
      <t>テキヨウ</t>
    </rPh>
    <rPh sb="18" eb="20">
      <t>バアイ</t>
    </rPh>
    <rPh sb="23" eb="24">
      <t>ガツ</t>
    </rPh>
    <rPh sb="26" eb="27">
      <t>ニチ</t>
    </rPh>
    <rPh sb="28" eb="29">
      <t>キン</t>
    </rPh>
    <rPh sb="31" eb="33">
      <t>テイシュツ</t>
    </rPh>
    <rPh sb="33" eb="35">
      <t>キゲン</t>
    </rPh>
    <phoneticPr fontId="14"/>
  </si>
  <si>
    <r>
      <t>※6月から対象となる</t>
    </r>
    <r>
      <rPr>
        <b/>
        <sz val="16"/>
        <color rgb="FFFF0000"/>
        <rFont val="ＭＳ Ｐゴシック"/>
        <family val="3"/>
        <charset val="128"/>
      </rPr>
      <t>相談支援事業所のみの法人</t>
    </r>
    <r>
      <rPr>
        <sz val="16"/>
        <color rgb="FFFF0000"/>
        <rFont val="ＭＳ Ｐゴシック"/>
        <family val="3"/>
        <charset val="128"/>
      </rPr>
      <t>の計画書の締切は6月15日（月）となります。</t>
    </r>
    <rPh sb="2" eb="3">
      <t>ガツ</t>
    </rPh>
    <rPh sb="5" eb="7">
      <t>タイショウ</t>
    </rPh>
    <rPh sb="10" eb="14">
      <t>ソウダンシエン</t>
    </rPh>
    <rPh sb="14" eb="16">
      <t>ジギョウ</t>
    </rPh>
    <rPh sb="16" eb="17">
      <t>ショ</t>
    </rPh>
    <rPh sb="20" eb="22">
      <t>ホウジン</t>
    </rPh>
    <rPh sb="23" eb="26">
      <t>ケイカクショ</t>
    </rPh>
    <rPh sb="27" eb="29">
      <t>シメキリ</t>
    </rPh>
    <rPh sb="31" eb="32">
      <t>ガツ</t>
    </rPh>
    <rPh sb="34" eb="35">
      <t>ニチ</t>
    </rPh>
    <rPh sb="36" eb="37">
      <t>ゲツ</t>
    </rPh>
    <phoneticPr fontId="14"/>
  </si>
  <si>
    <t>○注意事項</t>
    <rPh sb="1" eb="3">
      <t>チュウイ</t>
    </rPh>
    <rPh sb="3" eb="5">
      <t>ジコウ</t>
    </rPh>
    <phoneticPr fontId="14"/>
  </si>
  <si>
    <t>・障害福祉従事者処遇改善緊急支援事業補助金の計画書ではなく、福祉・介護職員処遇改善加算の計画書になりますのでご留意ください。</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ホジョキン</t>
    </rPh>
    <rPh sb="22" eb="25">
      <t>ケイカクショ</t>
    </rPh>
    <rPh sb="25" eb="28">
      <t>ケイカクショ</t>
    </rPh>
    <rPh sb="30" eb="32">
      <t>フクシ</t>
    </rPh>
    <rPh sb="33" eb="35">
      <t>カイゴ</t>
    </rPh>
    <rPh sb="35" eb="37">
      <t>ショクイン</t>
    </rPh>
    <rPh sb="37" eb="39">
      <t>ショグウ</t>
    </rPh>
    <rPh sb="39" eb="41">
      <t>カイゼン</t>
    </rPh>
    <rPh sb="41" eb="43">
      <t>カサン</t>
    </rPh>
    <rPh sb="47" eb="50">
      <t>ケイカクショ</t>
    </rPh>
    <rPh sb="58" eb="60">
      <t>リュウイ</t>
    </rPh>
    <phoneticPr fontId="14"/>
  </si>
  <si>
    <t>・シートの切り離しや加工、各シートへの行・列の追加はしないでください。</t>
    <rPh sb="5" eb="6">
      <t>キ</t>
    </rPh>
    <rPh sb="7" eb="8">
      <t>ハナ</t>
    </rPh>
    <rPh sb="10" eb="12">
      <t>カコウ</t>
    </rPh>
    <rPh sb="13" eb="14">
      <t>カク</t>
    </rPh>
    <rPh sb="19" eb="20">
      <t>ギョウ</t>
    </rPh>
    <rPh sb="21" eb="22">
      <t>レツ</t>
    </rPh>
    <rPh sb="23" eb="25">
      <t>ツイカ</t>
    </rPh>
    <phoneticPr fontId="14"/>
  </si>
  <si>
    <t>・様式の記入順序　※必ず下記の様式を全て記入して下さい。</t>
    <phoneticPr fontId="14"/>
  </si>
  <si>
    <t>　　　基本情報入力シート→別紙様式2-2（ 個票（4，5月））→別紙様式2-3（個表（6月以降））→別紙様式2-1（処遇改善加算 総括表）</t>
    <rPh sb="28" eb="29">
      <t>ガツ</t>
    </rPh>
    <rPh sb="32" eb="34">
      <t>ベッシ</t>
    </rPh>
    <rPh sb="34" eb="36">
      <t>ヨウシキ</t>
    </rPh>
    <rPh sb="40" eb="42">
      <t>コヒョウ</t>
    </rPh>
    <rPh sb="44" eb="45">
      <t>ガツ</t>
    </rPh>
    <rPh sb="45" eb="47">
      <t>イコウ</t>
    </rPh>
    <rPh sb="58" eb="60">
      <t>ショグウ</t>
    </rPh>
    <rPh sb="60" eb="62">
      <t>カイゼン</t>
    </rPh>
    <rPh sb="62" eb="64">
      <t>カサン</t>
    </rPh>
    <phoneticPr fontId="14"/>
  </si>
  <si>
    <t>・事業所番号は、障害の事業所番号を正しく記入して下さい。（番号相違の場合は、登録されない場合があります。）</t>
    <rPh sb="29" eb="31">
      <t>バンゴウ</t>
    </rPh>
    <rPh sb="31" eb="33">
      <t>ソウイ</t>
    </rPh>
    <rPh sb="34" eb="36">
      <t>バアイ</t>
    </rPh>
    <rPh sb="38" eb="40">
      <t>トウロク</t>
    </rPh>
    <rPh sb="44" eb="46">
      <t>バアイ</t>
    </rPh>
    <phoneticPr fontId="14"/>
  </si>
  <si>
    <t>・届出をする全てのサービスを1行ずつ記入する必要があります。</t>
    <rPh sb="1" eb="3">
      <t>トドケデ</t>
    </rPh>
    <rPh sb="6" eb="7">
      <t>スベ</t>
    </rPh>
    <rPh sb="15" eb="16">
      <t>ギョウ</t>
    </rPh>
    <rPh sb="18" eb="20">
      <t>キニュウ</t>
    </rPh>
    <rPh sb="22" eb="24">
      <t>ヒツヨウ</t>
    </rPh>
    <phoneticPr fontId="14"/>
  </si>
  <si>
    <t>　（例：児童発達支援だけの記入では放課後等デイサービスの登録はされません。居宅介護だけの記入では重度訪問介護の登録はされません。）</t>
    <phoneticPr fontId="14"/>
  </si>
  <si>
    <t>・「誓約」を選択した場合は、令和9年3月までに要件整備を行う必要があります。</t>
    <rPh sb="14" eb="16">
      <t>レイワ</t>
    </rPh>
    <rPh sb="17" eb="18">
      <t>ネン</t>
    </rPh>
    <rPh sb="19" eb="20">
      <t>ガツ</t>
    </rPh>
    <rPh sb="30" eb="32">
      <t>ヒツヨウ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</si>
</sst>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14"/>
      <color theme="1"/>
      <name val="ＭＳ Ｐゴシック"/>
      <family val="3"/>
      <charset val="128"/>
      <scheme val="minor"/>
    </font>
    <font>
      <sz val="18"/>
      <name val="ＭＳ Ｐゴシック"/>
      <family val="3"/>
      <charset val="128"/>
    </font>
    <font>
      <b/>
      <u/>
      <sz val="18"/>
      <color rgb="FFFF0000"/>
      <name val="ＭＳ Ｐゴシック"/>
      <family val="3"/>
      <charset val="128"/>
    </font>
    <font>
      <b/>
      <sz val="18"/>
      <name val="ＭＳ Ｐゴシック"/>
      <family val="3"/>
      <charset val="128"/>
    </font>
    <font>
      <sz val="16"/>
      <name val="ＭＳ Ｐゴシック"/>
      <family val="3"/>
      <charset val="128"/>
    </font>
    <font>
      <b/>
      <sz val="10"/>
      <color rgb="FF009688"/>
      <name val="ＭＳ Ｐゴシック"/>
      <family val="2"/>
      <charset val="128"/>
    </font>
    <font>
      <u/>
      <sz val="14"/>
      <color theme="10"/>
      <name val="ＭＳ Ｐゴシック"/>
      <family val="3"/>
      <charset val="128"/>
    </font>
    <font>
      <b/>
      <u/>
      <sz val="16"/>
      <name val="ＭＳ Ｐゴシック"/>
      <family val="3"/>
      <charset val="128"/>
    </font>
    <font>
      <sz val="16"/>
      <color rgb="FFFF0000"/>
      <name val="ＭＳ Ｐゴシック"/>
      <family val="3"/>
      <charset val="128"/>
    </font>
    <font>
      <b/>
      <sz val="16"/>
      <color rgb="FFFF0000"/>
      <name val="ＭＳ Ｐゴシック"/>
      <family val="3"/>
      <charset val="128"/>
    </font>
    <font>
      <sz val="16"/>
      <color rgb="FF00B0F0"/>
      <name val="ＭＳ Ｐゴシック"/>
      <family val="3"/>
      <charset val="128"/>
    </font>
    <font>
      <sz val="16"/>
      <color rgb="FF000000"/>
      <name val="ＭＳ Ｐゴシック"/>
      <family val="3"/>
      <charset val="128"/>
      <scheme val="minor"/>
    </font>
    <font>
      <sz val="16"/>
      <color rgb="FF000000"/>
      <name val="ＭＳ 明朝"/>
      <family val="1"/>
      <charset val="128"/>
    </font>
    <font>
      <sz val="16"/>
      <name val="ＭＳ Ｐゴシック"/>
      <family val="3"/>
      <charset val="128"/>
      <scheme val="minor"/>
    </font>
    <font>
      <sz val="14"/>
      <name val="ＭＳ Ｐゴシック"/>
      <family val="3"/>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3">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xf numFmtId="0" fontId="1" fillId="0" borderId="0">
      <alignment vertical="center"/>
    </xf>
  </cellStyleXfs>
  <cellXfs count="1055">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177" fontId="33" fillId="0" borderId="32"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5"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69"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0" fontId="33" fillId="0" borderId="72" xfId="0" applyFont="1" applyBorder="1">
      <alignment vertical="center"/>
    </xf>
    <xf numFmtId="177" fontId="33" fillId="0" borderId="76"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0"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7" xfId="0" applyFont="1" applyFill="1" applyBorder="1" applyAlignment="1">
      <alignment vertical="center" wrapText="1"/>
    </xf>
    <xf numFmtId="0" fontId="53" fillId="24" borderId="77"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89"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1"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2"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7"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0" xfId="0" applyFont="1" applyBorder="1" applyAlignment="1" applyProtection="1">
      <alignment horizontal="center" vertical="center"/>
      <protection locked="0"/>
    </xf>
    <xf numFmtId="0" fontId="47" fillId="0" borderId="96"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0"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6" xfId="0" applyFont="1" applyBorder="1" applyProtection="1">
      <alignment vertical="center"/>
      <protection locked="0"/>
    </xf>
    <xf numFmtId="0" fontId="43" fillId="28" borderId="97"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7" xfId="0" applyFont="1" applyBorder="1">
      <alignment vertical="center"/>
    </xf>
    <xf numFmtId="0" fontId="43" fillId="28" borderId="98"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7" xfId="0" applyFont="1" applyFill="1" applyBorder="1" applyAlignment="1" applyProtection="1">
      <alignment horizontal="center" vertical="center" wrapText="1"/>
      <protection locked="0"/>
    </xf>
    <xf numFmtId="0" fontId="43" fillId="28" borderId="104"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3"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7"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7" xfId="0" applyFont="1" applyFill="1" applyBorder="1">
      <alignment vertical="center"/>
    </xf>
    <xf numFmtId="0" fontId="56" fillId="24" borderId="74" xfId="0" applyFont="1" applyFill="1" applyBorder="1">
      <alignment vertical="center"/>
    </xf>
    <xf numFmtId="0" fontId="54" fillId="24" borderId="75" xfId="0" applyFont="1" applyFill="1" applyBorder="1">
      <alignment vertical="center"/>
    </xf>
    <xf numFmtId="0" fontId="56" fillId="24" borderId="75" xfId="0" applyFont="1" applyFill="1" applyBorder="1">
      <alignment vertical="center"/>
    </xf>
    <xf numFmtId="0" fontId="56" fillId="24" borderId="75" xfId="0" applyFont="1" applyFill="1" applyBorder="1" applyAlignment="1">
      <alignment horizontal="center" vertical="center"/>
    </xf>
    <xf numFmtId="0" fontId="66" fillId="24" borderId="75" xfId="0" applyFont="1" applyFill="1" applyBorder="1" applyAlignment="1">
      <alignment vertical="center" shrinkToFit="1"/>
    </xf>
    <xf numFmtId="0" fontId="54" fillId="24" borderId="75" xfId="0" applyFont="1" applyFill="1" applyBorder="1" applyAlignment="1">
      <alignment horizontal="center" vertical="center"/>
    </xf>
    <xf numFmtId="0" fontId="54" fillId="24" borderId="88"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8" xfId="0" quotePrefix="1" applyFont="1" applyBorder="1">
      <alignment vertical="center"/>
    </xf>
    <xf numFmtId="0" fontId="104"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112" fillId="24" borderId="0" xfId="0" applyFont="1" applyFill="1" applyAlignment="1">
      <alignment vertical="center" wrapText="1"/>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0" xfId="0" applyFont="1" applyBorder="1" applyAlignment="1">
      <alignment vertical="center" wrapText="1"/>
    </xf>
    <xf numFmtId="0" fontId="67" fillId="0" borderId="94" xfId="0" applyFont="1" applyBorder="1" applyAlignment="1">
      <alignment vertical="center" wrapText="1"/>
    </xf>
    <xf numFmtId="0" fontId="67" fillId="0" borderId="93" xfId="0" applyFont="1" applyBorder="1" applyAlignment="1">
      <alignment vertical="center" wrapText="1"/>
    </xf>
    <xf numFmtId="0" fontId="115" fillId="0" borderId="90" xfId="0" applyFont="1" applyBorder="1" applyAlignment="1">
      <alignment horizontal="center" vertical="center" wrapText="1"/>
    </xf>
    <xf numFmtId="0" fontId="38" fillId="0" borderId="77"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6"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69" xfId="0" applyNumberFormat="1" applyFont="1" applyBorder="1">
      <alignment vertical="center"/>
    </xf>
    <xf numFmtId="49" fontId="33" fillId="0" borderId="33" xfId="0" applyNumberFormat="1" applyFont="1" applyBorder="1">
      <alignment vertical="center"/>
    </xf>
    <xf numFmtId="0" fontId="33" fillId="0" borderId="81" xfId="0" applyFont="1" applyBorder="1" applyAlignment="1">
      <alignment horizontal="center" vertical="center"/>
    </xf>
    <xf numFmtId="0" fontId="33" fillId="0" borderId="80"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1"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0"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43" fillId="24" borderId="24" xfId="0" applyFont="1" applyFill="1" applyBorder="1" applyAlignment="1" applyProtection="1">
      <alignment horizontal="center" vertical="center" wrapText="1"/>
      <protection locked="0"/>
    </xf>
    <xf numFmtId="38" fontId="40" fillId="27" borderId="24" xfId="34" applyFont="1" applyFill="1" applyBorder="1" applyAlignment="1" applyProtection="1">
      <alignment horizontal="center" vertical="center" wrapText="1"/>
      <protection locked="0"/>
    </xf>
    <xf numFmtId="38" fontId="40" fillId="27" borderId="23"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1" xfId="0" applyNumberFormat="1" applyFont="1" applyFill="1" applyBorder="1">
      <alignment vertical="center"/>
    </xf>
    <xf numFmtId="176" fontId="44" fillId="24" borderId="80"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1" xfId="0" applyNumberFormat="1" applyFont="1" applyBorder="1" applyAlignment="1" applyProtection="1">
      <alignment horizontal="center" vertical="center" wrapText="1" shrinkToFit="1"/>
      <protection locked="0"/>
    </xf>
    <xf numFmtId="0" fontId="35" fillId="0" borderId="47" xfId="0" applyFont="1" applyBorder="1" applyAlignment="1">
      <alignment vertical="center" wrapText="1"/>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8"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2"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6"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2" xfId="0" applyNumberFormat="1" applyFont="1" applyBorder="1">
      <alignment vertical="center"/>
    </xf>
    <xf numFmtId="49" fontId="33" fillId="0" borderId="88"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3"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4"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6"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7" xfId="28" applyNumberFormat="1" applyFont="1" applyBorder="1" applyAlignment="1">
      <alignment horizontal="right" vertical="center" wrapText="1"/>
    </xf>
    <xf numFmtId="177" fontId="33" fillId="0" borderId="127" xfId="28" applyNumberFormat="1" applyFont="1" applyBorder="1" applyAlignment="1">
      <alignment horizontal="right" vertical="center" wrapText="1"/>
    </xf>
    <xf numFmtId="177" fontId="33" fillId="0" borderId="136" xfId="28" applyNumberFormat="1" applyFont="1" applyBorder="1" applyAlignment="1">
      <alignment horizontal="right" vertical="center" wrapText="1"/>
    </xf>
    <xf numFmtId="177" fontId="33" fillId="0" borderId="138"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7" xfId="43" applyNumberFormat="1" applyFont="1" applyBorder="1" applyAlignment="1">
      <alignment vertical="center"/>
    </xf>
    <xf numFmtId="177" fontId="126" fillId="0" borderId="139" xfId="43" applyNumberFormat="1" applyFont="1" applyBorder="1" applyAlignment="1">
      <alignment vertical="center"/>
    </xf>
    <xf numFmtId="177" fontId="126" fillId="0" borderId="38" xfId="43" applyNumberFormat="1" applyFont="1" applyBorder="1" applyAlignment="1">
      <alignment vertical="center"/>
    </xf>
    <xf numFmtId="177" fontId="126" fillId="0" borderId="140" xfId="43" applyNumberFormat="1" applyFont="1" applyBorder="1" applyAlignment="1">
      <alignment vertical="center"/>
    </xf>
    <xf numFmtId="177" fontId="121" fillId="0" borderId="127" xfId="28" applyNumberFormat="1" applyFont="1" applyBorder="1" applyAlignment="1">
      <alignment vertical="center" wrapText="1"/>
    </xf>
    <xf numFmtId="177" fontId="121" fillId="0" borderId="141" xfId="28" applyNumberFormat="1" applyFont="1" applyBorder="1" applyAlignment="1">
      <alignment vertical="center" wrapText="1"/>
    </xf>
    <xf numFmtId="177" fontId="121" fillId="0" borderId="138" xfId="0" applyNumberFormat="1" applyFont="1" applyBorder="1" applyAlignment="1">
      <alignment vertical="center" wrapText="1"/>
    </xf>
    <xf numFmtId="177" fontId="121" fillId="0" borderId="142"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3" xfId="28" applyNumberFormat="1" applyFont="1" applyBorder="1" applyAlignment="1">
      <alignment vertical="center" wrapText="1"/>
    </xf>
    <xf numFmtId="177" fontId="121" fillId="0" borderId="143" xfId="28" applyNumberFormat="1" applyFont="1" applyBorder="1" applyAlignment="1">
      <alignment vertical="center"/>
    </xf>
    <xf numFmtId="0" fontId="60" fillId="0" borderId="144" xfId="98" applyFont="1" applyBorder="1" applyAlignment="1">
      <alignment vertical="center"/>
    </xf>
    <xf numFmtId="0" fontId="0" fillId="0" borderId="144" xfId="0" applyBorder="1">
      <alignment vertical="center"/>
    </xf>
    <xf numFmtId="0" fontId="34" fillId="0" borderId="144" xfId="0" applyFont="1" applyBorder="1">
      <alignment vertical="center"/>
    </xf>
    <xf numFmtId="0" fontId="60" fillId="0" borderId="145" xfId="98" applyFont="1" applyBorder="1" applyAlignment="1">
      <alignment vertical="center"/>
    </xf>
    <xf numFmtId="0" fontId="60" fillId="0" borderId="146" xfId="98" applyFont="1" applyBorder="1" applyAlignment="1">
      <alignment vertical="center" wrapText="1"/>
    </xf>
    <xf numFmtId="0" fontId="33" fillId="0" borderId="147" xfId="0" applyFont="1" applyBorder="1">
      <alignment vertical="center"/>
    </xf>
    <xf numFmtId="0" fontId="47" fillId="0" borderId="148" xfId="0" applyFont="1" applyBorder="1">
      <alignment vertical="center"/>
    </xf>
    <xf numFmtId="0" fontId="47" fillId="0" borderId="149" xfId="0" applyFont="1" applyBorder="1">
      <alignment vertical="center"/>
    </xf>
    <xf numFmtId="9" fontId="47" fillId="0" borderId="145" xfId="28" applyFont="1" applyBorder="1">
      <alignment vertical="center"/>
    </xf>
    <xf numFmtId="9" fontId="47" fillId="0" borderId="148" xfId="28" applyFont="1" applyBorder="1">
      <alignment vertical="center"/>
    </xf>
    <xf numFmtId="9" fontId="47" fillId="0" borderId="146" xfId="28" applyFont="1" applyBorder="1">
      <alignment vertical="center"/>
    </xf>
    <xf numFmtId="0" fontId="60" fillId="0" borderId="146" xfId="98" applyFont="1" applyBorder="1" applyAlignment="1">
      <alignment vertical="center"/>
    </xf>
    <xf numFmtId="0" fontId="60" fillId="0" borderId="150" xfId="98" applyFont="1" applyBorder="1" applyAlignment="1">
      <alignment vertical="center"/>
    </xf>
    <xf numFmtId="9" fontId="60" fillId="0" borderId="151" xfId="98" applyNumberFormat="1" applyFont="1" applyBorder="1" applyAlignment="1">
      <alignment vertical="center"/>
    </xf>
    <xf numFmtId="0" fontId="33" fillId="0" borderId="152" xfId="0" applyFont="1" applyBorder="1">
      <alignment vertical="center"/>
    </xf>
    <xf numFmtId="0" fontId="47" fillId="0" borderId="153" xfId="0" applyFont="1" applyBorder="1">
      <alignment vertical="center"/>
    </xf>
    <xf numFmtId="0" fontId="47" fillId="0" borderId="154" xfId="0" applyFont="1" applyBorder="1">
      <alignment vertical="center"/>
    </xf>
    <xf numFmtId="2" fontId="47" fillId="0" borderId="150" xfId="0" applyNumberFormat="1" applyFont="1" applyBorder="1">
      <alignment vertical="center"/>
    </xf>
    <xf numFmtId="2" fontId="47" fillId="0" borderId="153" xfId="0" applyNumberFormat="1" applyFont="1" applyBorder="1">
      <alignment vertical="center"/>
    </xf>
    <xf numFmtId="2" fontId="47" fillId="0" borderId="154" xfId="0" applyNumberFormat="1" applyFont="1" applyBorder="1">
      <alignment vertical="center"/>
    </xf>
    <xf numFmtId="0" fontId="60" fillId="0" borderId="155" xfId="98" applyFont="1" applyBorder="1" applyAlignment="1">
      <alignment vertical="center"/>
    </xf>
    <xf numFmtId="9" fontId="60" fillId="0" borderId="156" xfId="98" applyNumberFormat="1" applyFont="1" applyBorder="1" applyAlignment="1">
      <alignment vertical="center"/>
    </xf>
    <xf numFmtId="0" fontId="33" fillId="0" borderId="157" xfId="0" applyFont="1" applyBorder="1">
      <alignment vertical="center"/>
    </xf>
    <xf numFmtId="0" fontId="47" fillId="0" borderId="158" xfId="0" applyFont="1" applyBorder="1">
      <alignment vertical="center"/>
    </xf>
    <xf numFmtId="0" fontId="47" fillId="0" borderId="159" xfId="0" applyFont="1" applyBorder="1">
      <alignment vertical="center"/>
    </xf>
    <xf numFmtId="2" fontId="47" fillId="0" borderId="155" xfId="0" applyNumberFormat="1" applyFont="1" applyBorder="1">
      <alignment vertical="center"/>
    </xf>
    <xf numFmtId="2" fontId="47" fillId="0" borderId="158" xfId="0" applyNumberFormat="1" applyFont="1" applyBorder="1">
      <alignment vertical="center"/>
    </xf>
    <xf numFmtId="2" fontId="47" fillId="0" borderId="159" xfId="0" applyNumberFormat="1" applyFont="1" applyBorder="1">
      <alignment vertical="center"/>
    </xf>
    <xf numFmtId="0" fontId="33" fillId="0" borderId="160" xfId="0" applyFont="1" applyBorder="1" applyAlignment="1">
      <alignment horizontal="left" vertical="center" wrapText="1"/>
    </xf>
    <xf numFmtId="0" fontId="60" fillId="0" borderId="161" xfId="98" applyFont="1" applyBorder="1" applyAlignment="1">
      <alignment vertical="center"/>
    </xf>
    <xf numFmtId="9" fontId="60" fillId="0" borderId="162" xfId="98" applyNumberFormat="1" applyFont="1" applyBorder="1" applyAlignment="1">
      <alignment vertical="center"/>
    </xf>
    <xf numFmtId="0" fontId="33" fillId="0" borderId="163" xfId="0" applyFont="1" applyBorder="1">
      <alignment vertical="center"/>
    </xf>
    <xf numFmtId="0" fontId="47" fillId="0" borderId="164" xfId="0" applyFont="1" applyBorder="1">
      <alignment vertical="center"/>
    </xf>
    <xf numFmtId="0" fontId="47" fillId="0" borderId="165" xfId="0" applyFont="1" applyBorder="1">
      <alignment vertical="center"/>
    </xf>
    <xf numFmtId="2" fontId="47" fillId="0" borderId="161" xfId="0" applyNumberFormat="1" applyFont="1" applyBorder="1">
      <alignment vertical="center"/>
    </xf>
    <xf numFmtId="2" fontId="47" fillId="0" borderId="164" xfId="0" applyNumberFormat="1" applyFont="1" applyBorder="1">
      <alignment vertical="center"/>
    </xf>
    <xf numFmtId="2" fontId="47" fillId="0" borderId="165" xfId="0" applyNumberFormat="1" applyFont="1" applyBorder="1">
      <alignment vertical="center"/>
    </xf>
    <xf numFmtId="0" fontId="60" fillId="0" borderId="166" xfId="98" applyFont="1" applyBorder="1" applyAlignment="1">
      <alignment vertical="center"/>
    </xf>
    <xf numFmtId="9" fontId="60" fillId="0" borderId="167" xfId="98" applyNumberFormat="1" applyFont="1" applyBorder="1" applyAlignment="1">
      <alignment vertical="center"/>
    </xf>
    <xf numFmtId="0" fontId="33" fillId="0" borderId="168" xfId="0" applyFont="1" applyBorder="1">
      <alignment vertical="center"/>
    </xf>
    <xf numFmtId="0" fontId="47" fillId="0" borderId="169" xfId="0" applyFont="1" applyBorder="1">
      <alignment vertical="center"/>
    </xf>
    <xf numFmtId="0" fontId="47" fillId="0" borderId="167" xfId="0" applyFont="1" applyBorder="1">
      <alignment vertical="center"/>
    </xf>
    <xf numFmtId="0" fontId="47" fillId="0" borderId="150" xfId="0" applyFont="1" applyBorder="1">
      <alignment vertical="center"/>
    </xf>
    <xf numFmtId="0" fontId="47" fillId="0" borderId="151" xfId="0" applyFont="1" applyBorder="1">
      <alignment vertical="center"/>
    </xf>
    <xf numFmtId="0" fontId="47" fillId="0" borderId="156" xfId="0" applyFont="1" applyBorder="1">
      <alignment vertical="center"/>
    </xf>
    <xf numFmtId="0" fontId="47" fillId="0" borderId="155" xfId="0" applyFont="1" applyBorder="1">
      <alignment vertical="center"/>
    </xf>
    <xf numFmtId="0" fontId="60" fillId="0" borderId="170" xfId="98" applyFont="1" applyBorder="1" applyAlignment="1">
      <alignment vertical="center"/>
    </xf>
    <xf numFmtId="9" fontId="60" fillId="0" borderId="171" xfId="98" applyNumberFormat="1" applyFont="1" applyBorder="1" applyAlignment="1">
      <alignment vertical="center"/>
    </xf>
    <xf numFmtId="0" fontId="33" fillId="0" borderId="172" xfId="0" applyFont="1" applyBorder="1">
      <alignment vertical="center"/>
    </xf>
    <xf numFmtId="0" fontId="47" fillId="0" borderId="173" xfId="0" applyFont="1" applyBorder="1">
      <alignment vertical="center"/>
    </xf>
    <xf numFmtId="0" fontId="47" fillId="0" borderId="171" xfId="0" applyFont="1" applyBorder="1">
      <alignment vertical="center"/>
    </xf>
    <xf numFmtId="0" fontId="47" fillId="0" borderId="161" xfId="0" applyFont="1" applyBorder="1">
      <alignment vertical="center"/>
    </xf>
    <xf numFmtId="0" fontId="47" fillId="0" borderId="162" xfId="0" applyFont="1" applyBorder="1">
      <alignment vertical="center"/>
    </xf>
    <xf numFmtId="0" fontId="33" fillId="0" borderId="150" xfId="0" applyFont="1" applyBorder="1">
      <alignment vertical="center"/>
    </xf>
    <xf numFmtId="9" fontId="33" fillId="0" borderId="151" xfId="28" applyFont="1" applyBorder="1">
      <alignment vertical="center"/>
    </xf>
    <xf numFmtId="0" fontId="33" fillId="0" borderId="155" xfId="0" applyFont="1" applyBorder="1">
      <alignment vertical="center"/>
    </xf>
    <xf numFmtId="9" fontId="33" fillId="0" borderId="156" xfId="28" applyFont="1" applyBorder="1">
      <alignment vertical="center"/>
    </xf>
    <xf numFmtId="0" fontId="90" fillId="0" borderId="150" xfId="0" applyFont="1" applyBorder="1">
      <alignment vertical="center"/>
    </xf>
    <xf numFmtId="0" fontId="90" fillId="0" borderId="155" xfId="0" applyFont="1" applyBorder="1">
      <alignment vertical="center"/>
    </xf>
    <xf numFmtId="0" fontId="33" fillId="0" borderId="155" xfId="0" applyFont="1" applyBorder="1" applyAlignment="1">
      <alignment horizontal="left" vertical="center" wrapText="1"/>
    </xf>
    <xf numFmtId="0" fontId="33" fillId="0" borderId="161" xfId="0" applyFont="1" applyBorder="1" applyAlignment="1">
      <alignment horizontal="left" vertical="center" wrapText="1"/>
    </xf>
    <xf numFmtId="0" fontId="33" fillId="0" borderId="152" xfId="99" applyFont="1" applyBorder="1">
      <alignment vertical="center"/>
    </xf>
    <xf numFmtId="0" fontId="33" fillId="0" borderId="157" xfId="99" applyFont="1" applyBorder="1">
      <alignment vertical="center"/>
    </xf>
    <xf numFmtId="0" fontId="33" fillId="0" borderId="163" xfId="99" applyFont="1" applyBorder="1">
      <alignment vertical="center"/>
    </xf>
    <xf numFmtId="0" fontId="47" fillId="0" borderId="166" xfId="0" applyFont="1" applyBorder="1">
      <alignment vertical="center"/>
    </xf>
    <xf numFmtId="0" fontId="33" fillId="0" borderId="168" xfId="99" applyFont="1" applyBorder="1">
      <alignment vertical="center"/>
    </xf>
    <xf numFmtId="0" fontId="33" fillId="0" borderId="172" xfId="99" applyFont="1" applyBorder="1">
      <alignment vertical="center"/>
    </xf>
    <xf numFmtId="0" fontId="47" fillId="0" borderId="170" xfId="0" applyFont="1" applyBorder="1">
      <alignment vertical="center"/>
    </xf>
    <xf numFmtId="0" fontId="60" fillId="0" borderId="157" xfId="98" applyFont="1" applyBorder="1" applyAlignment="1">
      <alignment vertical="center"/>
    </xf>
    <xf numFmtId="0" fontId="60" fillId="0" borderId="163" xfId="98" applyFont="1" applyBorder="1" applyAlignment="1">
      <alignment vertical="center"/>
    </xf>
    <xf numFmtId="9" fontId="60" fillId="0" borderId="146" xfId="98" applyNumberFormat="1" applyFont="1" applyBorder="1" applyAlignment="1">
      <alignment vertical="center"/>
    </xf>
    <xf numFmtId="0" fontId="60" fillId="0" borderId="147" xfId="98" applyFont="1" applyBorder="1" applyAlignment="1">
      <alignment vertical="center"/>
    </xf>
    <xf numFmtId="0" fontId="60" fillId="0" borderId="148" xfId="98" applyFont="1" applyBorder="1" applyAlignment="1">
      <alignment vertical="center"/>
    </xf>
    <xf numFmtId="179" fontId="60" fillId="0" borderId="148" xfId="98" applyNumberFormat="1" applyFont="1" applyBorder="1" applyAlignment="1">
      <alignment vertical="center"/>
    </xf>
    <xf numFmtId="179" fontId="60" fillId="0" borderId="146"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89" xfId="0" applyFont="1" applyBorder="1">
      <alignment vertical="center"/>
    </xf>
    <xf numFmtId="0" fontId="33" fillId="0" borderId="89"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7" xfId="0" applyFont="1" applyBorder="1">
      <alignment vertical="center"/>
    </xf>
    <xf numFmtId="0" fontId="33" fillId="0" borderId="30" xfId="0" applyFont="1" applyBorder="1" applyAlignment="1">
      <alignment horizontal="center"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2"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38" fontId="57" fillId="30" borderId="47"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0" xfId="0" applyFont="1" applyBorder="1" applyAlignment="1">
      <alignment horizontal="center" vertical="center"/>
    </xf>
    <xf numFmtId="0" fontId="67" fillId="0" borderId="103" xfId="0" applyFont="1" applyBorder="1" applyAlignment="1">
      <alignment horizontal="center" vertical="center"/>
    </xf>
    <xf numFmtId="0" fontId="42" fillId="24" borderId="0" xfId="0" applyFont="1" applyFill="1" applyAlignment="1">
      <alignment vertical="center" wrapText="1"/>
    </xf>
    <xf numFmtId="0" fontId="32" fillId="0" borderId="108" xfId="0" quotePrefix="1" applyFont="1" applyBorder="1" applyAlignment="1">
      <alignment horizontal="center" vertical="center"/>
    </xf>
    <xf numFmtId="0" fontId="43" fillId="24" borderId="0" xfId="0" applyFont="1" applyFill="1" applyAlignment="1">
      <alignment vertical="center" wrapText="1"/>
    </xf>
    <xf numFmtId="0" fontId="41" fillId="26" borderId="89" xfId="0" applyFont="1" applyFill="1" applyBorder="1" applyAlignment="1">
      <alignment horizontal="center" vertical="center"/>
    </xf>
    <xf numFmtId="0" fontId="41" fillId="26" borderId="83"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0" fontId="67" fillId="0" borderId="101" xfId="0" applyFont="1" applyBorder="1" applyAlignment="1">
      <alignment horizontal="center" vertical="center" wrapText="1"/>
    </xf>
    <xf numFmtId="0" fontId="67" fillId="0" borderId="102" xfId="0" applyFont="1" applyBorder="1" applyAlignment="1">
      <alignment horizontal="center" vertical="center" wrapText="1"/>
    </xf>
    <xf numFmtId="38" fontId="57" fillId="0" borderId="58" xfId="34" applyFont="1" applyBorder="1" applyAlignment="1" applyProtection="1">
      <alignment vertical="center" wrapText="1"/>
    </xf>
    <xf numFmtId="0" fontId="67" fillId="0" borderId="90" xfId="0" applyFont="1" applyBorder="1" applyAlignment="1">
      <alignment horizontal="center" vertical="center" wrapText="1"/>
    </xf>
    <xf numFmtId="0" fontId="67" fillId="0" borderId="94" xfId="0" applyFont="1" applyBorder="1" applyAlignment="1">
      <alignment horizontal="center" vertical="center"/>
    </xf>
    <xf numFmtId="0" fontId="108" fillId="0" borderId="0" xfId="0" applyFont="1" applyAlignment="1">
      <alignment horizontal="left" vertical="center" wrapText="1"/>
    </xf>
    <xf numFmtId="0" fontId="108" fillId="0" borderId="106" xfId="0" applyFont="1" applyBorder="1" applyAlignment="1">
      <alignment horizontal="left" vertical="center" wrapText="1"/>
    </xf>
    <xf numFmtId="0" fontId="42" fillId="25" borderId="54" xfId="0" applyFont="1" applyFill="1" applyBorder="1" applyAlignment="1">
      <alignment horizontal="center" vertical="center" wrapText="1"/>
    </xf>
    <xf numFmtId="183" fontId="57" fillId="24" borderId="76"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2" xfId="34" applyFont="1" applyFill="1" applyBorder="1" applyAlignment="1" applyProtection="1">
      <alignment vertical="center" wrapText="1"/>
      <protection locked="0"/>
    </xf>
    <xf numFmtId="0" fontId="45" fillId="28" borderId="50" xfId="0" applyFont="1" applyFill="1" applyBorder="1" applyAlignment="1" applyProtection="1">
      <alignment horizontal="center" vertical="center" wrapText="1"/>
      <protection locked="0"/>
    </xf>
    <xf numFmtId="0" fontId="42" fillId="0" borderId="176" xfId="0" applyFont="1" applyBorder="1" applyAlignment="1" applyProtection="1">
      <alignment horizontal="center" vertical="center" wrapText="1"/>
      <protection locked="0"/>
    </xf>
    <xf numFmtId="0" fontId="45" fillId="25" borderId="72" xfId="0" applyFont="1" applyFill="1" applyBorder="1" applyAlignment="1" applyProtection="1">
      <alignment horizontal="center" vertical="center"/>
      <protection locked="0"/>
    </xf>
    <xf numFmtId="0" fontId="43" fillId="28" borderId="55" xfId="0" applyFont="1" applyFill="1" applyBorder="1" applyAlignment="1" applyProtection="1">
      <alignment horizontal="center" vertical="center" wrapText="1"/>
      <protection locked="0"/>
    </xf>
    <xf numFmtId="0" fontId="43" fillId="28" borderId="72" xfId="0" applyFont="1" applyFill="1" applyBorder="1" applyAlignment="1" applyProtection="1">
      <alignment horizontal="center" vertical="center" wrapText="1"/>
      <protection locked="0"/>
    </xf>
    <xf numFmtId="0" fontId="129" fillId="0" borderId="0" xfId="102" applyFont="1">
      <alignment vertical="center"/>
    </xf>
    <xf numFmtId="0" fontId="1" fillId="0" borderId="0" xfId="102">
      <alignment vertical="center"/>
    </xf>
    <xf numFmtId="0" fontId="1" fillId="32" borderId="12" xfId="102" applyFill="1" applyBorder="1" applyAlignment="1">
      <alignment horizontal="center" vertical="center" wrapText="1"/>
    </xf>
    <xf numFmtId="0" fontId="1" fillId="32" borderId="29" xfId="102" applyFill="1" applyBorder="1" applyAlignment="1">
      <alignment horizontal="center" vertical="center" wrapText="1"/>
    </xf>
    <xf numFmtId="0" fontId="1" fillId="33" borderId="29" xfId="102" applyFill="1" applyBorder="1" applyAlignment="1">
      <alignment horizontal="center" vertical="center"/>
    </xf>
    <xf numFmtId="0" fontId="1" fillId="34" borderId="29" xfId="102" applyFill="1" applyBorder="1" applyAlignment="1">
      <alignment horizontal="center" vertical="center"/>
    </xf>
    <xf numFmtId="0" fontId="1" fillId="0" borderId="13" xfId="102" applyBorder="1" applyAlignment="1">
      <alignment horizontal="center" vertical="center"/>
    </xf>
    <xf numFmtId="0" fontId="1" fillId="0" borderId="10" xfId="102" applyBorder="1" applyAlignment="1">
      <alignment horizontal="center" vertical="center"/>
    </xf>
    <xf numFmtId="0" fontId="1" fillId="0" borderId="10" xfId="102" applyBorder="1" applyAlignment="1">
      <alignment horizontal="center" vertical="center" wrapText="1"/>
    </xf>
    <xf numFmtId="0" fontId="1" fillId="0" borderId="10" xfId="102" applyBorder="1">
      <alignment vertical="center"/>
    </xf>
    <xf numFmtId="49" fontId="1" fillId="0" borderId="10" xfId="102" applyNumberFormat="1" applyBorder="1" applyAlignment="1">
      <alignment horizontal="right" vertical="center"/>
    </xf>
    <xf numFmtId="0" fontId="1" fillId="33" borderId="12" xfId="102" applyFill="1" applyBorder="1" applyAlignment="1">
      <alignment horizontal="left" vertical="center"/>
    </xf>
    <xf numFmtId="0" fontId="1" fillId="34" borderId="29" xfId="102" applyFill="1" applyBorder="1" applyAlignment="1">
      <alignment horizontal="left" vertical="center"/>
    </xf>
    <xf numFmtId="0" fontId="1" fillId="32" borderId="11" xfId="102" applyFill="1" applyBorder="1" applyAlignment="1">
      <alignment horizontal="left" vertical="center"/>
    </xf>
    <xf numFmtId="176" fontId="44" fillId="24" borderId="25" xfId="0" applyNumberFormat="1" applyFont="1" applyFill="1" applyBorder="1">
      <alignment vertical="center"/>
    </xf>
    <xf numFmtId="176" fontId="40" fillId="0" borderId="47" xfId="0" applyNumberFormat="1" applyFont="1" applyBorder="1" applyAlignment="1" applyProtection="1">
      <alignment horizontal="center" vertical="center" wrapText="1" shrinkToFit="1"/>
      <protection locked="0"/>
    </xf>
    <xf numFmtId="177" fontId="57" fillId="0" borderId="82" xfId="28" applyNumberFormat="1" applyFont="1" applyBorder="1" applyAlignment="1" applyProtection="1">
      <alignment vertical="center" wrapText="1"/>
    </xf>
    <xf numFmtId="0" fontId="43" fillId="27" borderId="10" xfId="0" applyFont="1" applyFill="1" applyBorder="1" applyAlignment="1" applyProtection="1">
      <alignment horizontal="center" vertical="center" wrapText="1"/>
      <protection locked="0"/>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0" borderId="10" xfId="0" applyFont="1" applyBorder="1" applyAlignment="1">
      <alignment horizontal="center" vertical="center" wrapText="1"/>
    </xf>
    <xf numFmtId="0" fontId="43" fillId="0" borderId="13" xfId="0" applyFont="1" applyBorder="1" applyAlignment="1">
      <alignment horizontal="center" vertical="center" wrapText="1"/>
    </xf>
    <xf numFmtId="0" fontId="43" fillId="27" borderId="42" xfId="0" applyFont="1" applyFill="1" applyBorder="1" applyAlignment="1" applyProtection="1">
      <alignment horizontal="center" vertical="center" wrapText="1"/>
      <protection locked="0"/>
    </xf>
    <xf numFmtId="0" fontId="43" fillId="27" borderId="24" xfId="0" applyFont="1" applyFill="1" applyBorder="1" applyAlignment="1" applyProtection="1">
      <alignment horizontal="center" vertical="center" wrapText="1"/>
      <protection locked="0"/>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43" fillId="0" borderId="10" xfId="0" applyFont="1" applyBorder="1" applyAlignment="1">
      <alignment horizontal="left" vertical="center"/>
    </xf>
    <xf numFmtId="0" fontId="35" fillId="0" borderId="0" xfId="0" applyFont="1" applyAlignment="1">
      <alignment horizontal="left" vertical="center" wrapText="1"/>
    </xf>
    <xf numFmtId="0" fontId="0" fillId="0" borderId="0" xfId="0" applyAlignment="1">
      <alignment horizontal="left" vertical="top" wrapText="1"/>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0" fontId="43" fillId="27" borderId="10" xfId="0" applyFont="1" applyFill="1" applyBorder="1" applyProtection="1">
      <alignment vertical="center"/>
      <protection locked="0"/>
    </xf>
    <xf numFmtId="0" fontId="43" fillId="0" borderId="44" xfId="0" applyFont="1" applyBorder="1" applyAlignment="1">
      <alignment horizontal="center" vertical="center" wrapText="1"/>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13" xfId="0" applyFont="1" applyBorder="1" applyAlignment="1">
      <alignment horizontal="center" vertical="center"/>
    </xf>
    <xf numFmtId="0" fontId="43" fillId="0" borderId="38" xfId="0" applyFont="1" applyBorder="1" applyAlignment="1">
      <alignment horizontal="center" vertical="center"/>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43" fillId="27" borderId="10" xfId="0" applyFont="1" applyFill="1" applyBorder="1" applyAlignment="1" applyProtection="1">
      <alignment vertical="center" wrapText="1"/>
      <protection locked="0"/>
    </xf>
    <xf numFmtId="0" fontId="43" fillId="0" borderId="44" xfId="0" applyFont="1" applyBorder="1" applyAlignment="1">
      <alignment horizontal="center" vertical="center"/>
    </xf>
    <xf numFmtId="0" fontId="43" fillId="0" borderId="10" xfId="0" applyFont="1" applyBorder="1" applyAlignment="1">
      <alignment horizontal="left" vertical="center" wrapText="1"/>
    </xf>
    <xf numFmtId="49" fontId="43" fillId="27" borderId="33" xfId="0" applyNumberFormat="1" applyFont="1" applyFill="1" applyBorder="1" applyAlignment="1" applyProtection="1">
      <alignment horizontal="center" vertical="center"/>
      <protection locked="0"/>
    </xf>
    <xf numFmtId="49" fontId="43" fillId="27" borderId="29" xfId="0" applyNumberFormat="1" applyFont="1" applyFill="1" applyBorder="1" applyAlignment="1" applyProtection="1">
      <alignment horizontal="center" vertical="center"/>
      <protection locked="0"/>
    </xf>
    <xf numFmtId="49" fontId="43" fillId="27" borderId="11" xfId="0" applyNumberFormat="1" applyFont="1" applyFill="1" applyBorder="1" applyAlignment="1" applyProtection="1">
      <alignment horizontal="center" vertical="center"/>
      <protection locked="0"/>
    </xf>
    <xf numFmtId="0" fontId="43" fillId="0" borderId="14"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0" xfId="0" applyFont="1" applyAlignment="1">
      <alignment horizontal="center" vertical="center" wrapText="1"/>
    </xf>
    <xf numFmtId="0" fontId="43" fillId="0" borderId="15" xfId="0" applyFont="1" applyBorder="1" applyAlignment="1">
      <alignment horizontal="center" vertical="center" wrapText="1"/>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0" fontId="43" fillId="27" borderId="42" xfId="0" applyFont="1" applyFill="1" applyBorder="1" applyProtection="1">
      <alignment vertical="center"/>
      <protection locked="0"/>
    </xf>
    <xf numFmtId="49" fontId="35" fillId="27" borderId="14" xfId="0" applyNumberFormat="1" applyFont="1" applyFill="1" applyBorder="1" applyAlignment="1" applyProtection="1">
      <alignment horizontal="center" vertical="center"/>
      <protection locked="0"/>
    </xf>
    <xf numFmtId="49" fontId="35" fillId="27" borderId="89" xfId="0" applyNumberFormat="1" applyFont="1" applyFill="1" applyBorder="1" applyAlignment="1" applyProtection="1">
      <alignment horizontal="center" vertical="center"/>
      <protection locked="0"/>
    </xf>
    <xf numFmtId="49" fontId="35" fillId="27" borderId="79" xfId="0" applyNumberFormat="1" applyFont="1" applyFill="1" applyBorder="1" applyAlignment="1" applyProtection="1">
      <alignment horizontal="center" vertical="center"/>
      <protection locked="0"/>
    </xf>
    <xf numFmtId="49" fontId="35" fillId="27" borderId="84"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49" fontId="43" fillId="27" borderId="69" xfId="0" applyNumberFormat="1" applyFont="1" applyFill="1" applyBorder="1" applyAlignment="1" applyProtection="1">
      <alignment horizontal="center" vertical="center"/>
      <protection locked="0"/>
    </xf>
    <xf numFmtId="49" fontId="43" fillId="27" borderId="17" xfId="0" applyNumberFormat="1" applyFont="1" applyFill="1" applyBorder="1" applyAlignment="1" applyProtection="1">
      <alignment horizontal="center" vertical="center"/>
      <protection locked="0"/>
    </xf>
    <xf numFmtId="49" fontId="43" fillId="27" borderId="18" xfId="0" applyNumberFormat="1" applyFont="1" applyFill="1" applyBorder="1" applyAlignment="1" applyProtection="1">
      <alignment horizontal="center" vertical="center"/>
      <protection locked="0"/>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3"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2" xfId="0" applyFont="1" applyBorder="1" applyAlignment="1">
      <alignment horizontal="center" vertical="center" shrinkToFi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4" fillId="24" borderId="73" xfId="0" applyFont="1" applyFill="1" applyBorder="1" applyAlignment="1">
      <alignment horizontal="center" vertical="center" wrapText="1"/>
    </xf>
    <xf numFmtId="0" fontId="44" fillId="24" borderId="88"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5"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1" xfId="0" applyFont="1" applyFill="1" applyBorder="1" applyAlignment="1">
      <alignment horizontal="center" vertical="center" wrapText="1"/>
    </xf>
    <xf numFmtId="0" fontId="44" fillId="24" borderId="67"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0" xfId="0" applyFont="1" applyFill="1" applyBorder="1" applyAlignment="1">
      <alignment horizontal="center" vertical="center" textRotation="255" wrapText="1"/>
    </xf>
    <xf numFmtId="0" fontId="40" fillId="24" borderId="78"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37" fillId="24" borderId="14" xfId="0" applyFont="1" applyFill="1" applyBorder="1" applyAlignment="1">
      <alignment horizontal="left" vertical="center" wrapText="1"/>
    </xf>
    <xf numFmtId="0" fontId="37" fillId="24" borderId="89" xfId="0" applyFont="1" applyFill="1" applyBorder="1" applyAlignment="1">
      <alignment horizontal="left" vertical="center" wrapText="1"/>
    </xf>
    <xf numFmtId="0" fontId="37" fillId="24" borderId="83"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4" xfId="0" applyFont="1" applyFill="1" applyBorder="1" applyAlignment="1">
      <alignment horizontal="left" vertical="center" wrapText="1"/>
    </xf>
    <xf numFmtId="0" fontId="114" fillId="24" borderId="89" xfId="0" applyFont="1" applyFill="1" applyBorder="1" applyAlignment="1">
      <alignment horizontal="left" vertical="center" wrapText="1"/>
    </xf>
    <xf numFmtId="0" fontId="114" fillId="24" borderId="105" xfId="0" applyFont="1" applyFill="1" applyBorder="1" applyAlignment="1">
      <alignment horizontal="left" vertical="center" wrapText="1"/>
    </xf>
    <xf numFmtId="0" fontId="67" fillId="29" borderId="0" xfId="0" applyFont="1" applyFill="1" applyAlignment="1">
      <alignment horizontal="center" vertical="center"/>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40" fillId="24" borderId="63"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4" fillId="24" borderId="80" xfId="0" applyFont="1" applyFill="1" applyBorder="1" applyAlignment="1">
      <alignment horizontal="center" vertical="center" wrapText="1"/>
    </xf>
    <xf numFmtId="0" fontId="44" fillId="24" borderId="71"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0" fillId="24" borderId="89"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4" xfId="0" applyNumberFormat="1" applyFont="1" applyFill="1" applyBorder="1" applyAlignment="1">
      <alignment horizontal="center" vertical="center" shrinkToFit="1"/>
    </xf>
    <xf numFmtId="176" fontId="57" fillId="24" borderId="175"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50" fillId="0" borderId="118"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19"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0" xfId="0" applyFont="1" applyBorder="1" applyAlignment="1">
      <alignment horizontal="left" vertical="center" wrapText="1"/>
    </xf>
    <xf numFmtId="0" fontId="50" fillId="24" borderId="11"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12"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50" fillId="24" borderId="12" xfId="0" applyFont="1" applyFill="1" applyBorder="1" applyAlignment="1">
      <alignment horizontal="left" vertical="center"/>
    </xf>
    <xf numFmtId="0" fontId="32" fillId="0" borderId="108" xfId="0" quotePrefix="1"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31"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11" xfId="0" applyFont="1" applyBorder="1" applyAlignment="1">
      <alignment horizontal="left" vertical="center" wrapText="1"/>
    </xf>
    <xf numFmtId="0" fontId="50" fillId="0" borderId="112" xfId="0" applyFont="1" applyBorder="1" applyAlignment="1">
      <alignment horizontal="left" vertical="center" wrapText="1"/>
    </xf>
    <xf numFmtId="0" fontId="50" fillId="0" borderId="111" xfId="0" applyFont="1" applyBorder="1" applyAlignment="1">
      <alignment horizontal="left" vertical="center"/>
    </xf>
    <xf numFmtId="0" fontId="50" fillId="0" borderId="112" xfId="0" applyFont="1" applyBorder="1" applyAlignment="1">
      <alignment horizontal="left" vertical="center"/>
    </xf>
    <xf numFmtId="0" fontId="41" fillId="0" borderId="129" xfId="0" applyFont="1" applyBorder="1" applyAlignment="1">
      <alignment horizontal="center" vertical="center"/>
    </xf>
    <xf numFmtId="0" fontId="41" fillId="0" borderId="129" xfId="0" applyFont="1" applyBorder="1" applyAlignment="1">
      <alignment horizontal="left" vertical="center" wrapText="1"/>
    </xf>
    <xf numFmtId="0" fontId="41" fillId="0" borderId="130" xfId="0" applyFont="1" applyBorder="1" applyAlignment="1">
      <alignment horizontal="left" vertical="center" wrapText="1"/>
    </xf>
    <xf numFmtId="0" fontId="50" fillId="0" borderId="109" xfId="0" applyFont="1" applyBorder="1" applyAlignment="1">
      <alignment horizontal="center" vertical="center"/>
    </xf>
    <xf numFmtId="0" fontId="50" fillId="0" borderId="99" xfId="0" applyFont="1" applyBorder="1" applyAlignment="1">
      <alignment horizontal="center" vertical="center"/>
    </xf>
    <xf numFmtId="0" fontId="50" fillId="0" borderId="110"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8" xfId="0" applyFont="1" applyBorder="1" applyAlignment="1">
      <alignment horizontal="center" vertical="center"/>
    </xf>
    <xf numFmtId="0" fontId="50" fillId="0" borderId="35" xfId="0" applyFont="1" applyBorder="1" applyAlignment="1">
      <alignment horizontal="center" vertical="center"/>
    </xf>
    <xf numFmtId="0" fontId="50" fillId="0" borderId="121" xfId="0" applyFont="1" applyBorder="1" applyAlignment="1">
      <alignment horizontal="center" vertical="center"/>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50" fillId="24" borderId="33"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98" fillId="0" borderId="90"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89" xfId="0" applyFont="1" applyFill="1" applyBorder="1" applyAlignment="1">
      <alignment horizontal="center" vertical="center" wrapText="1"/>
    </xf>
    <xf numFmtId="0" fontId="41" fillId="26" borderId="105"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41" fillId="0" borderId="38" xfId="0" applyFont="1" applyBorder="1" applyAlignment="1">
      <alignment horizontal="left" vertical="center" wrapText="1"/>
    </xf>
    <xf numFmtId="0" fontId="42" fillId="25" borderId="54" xfId="0" applyFont="1" applyFill="1" applyBorder="1" applyAlignment="1">
      <alignment horizontal="center" vertical="center"/>
    </xf>
    <xf numFmtId="0" fontId="42" fillId="25" borderId="50" xfId="0" applyFont="1" applyFill="1" applyBorder="1" applyAlignment="1">
      <alignment horizontal="center" vertical="center"/>
    </xf>
    <xf numFmtId="38" fontId="50" fillId="24" borderId="22" xfId="0" applyNumberFormat="1" applyFont="1" applyFill="1" applyBorder="1" applyAlignment="1">
      <alignment horizontal="center" vertical="center"/>
    </xf>
    <xf numFmtId="38" fontId="50" fillId="24" borderId="25" xfId="0" applyNumberFormat="1" applyFont="1" applyFill="1" applyBorder="1" applyAlignment="1">
      <alignment horizontal="center" vertical="center"/>
    </xf>
    <xf numFmtId="0" fontId="41" fillId="24" borderId="0" xfId="0" applyFont="1" applyFill="1" applyAlignment="1">
      <alignment horizontal="left" vertical="center" wrapText="1"/>
    </xf>
    <xf numFmtId="0" fontId="41" fillId="24" borderId="87"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1" fillId="24" borderId="105"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0"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88"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horizontal="center" vertical="center" shrinkToFit="1"/>
      <protection locked="0"/>
    </xf>
    <xf numFmtId="0" fontId="42" fillId="24" borderId="70"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88" xfId="0" applyFont="1" applyFill="1" applyBorder="1" applyAlignment="1">
      <alignment horizontal="left" vertical="center" wrapText="1"/>
    </xf>
    <xf numFmtId="0" fontId="67" fillId="0" borderId="90" xfId="0" applyFont="1" applyBorder="1" applyAlignment="1">
      <alignment horizontal="center" vertical="center"/>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1" fillId="28" borderId="104"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43" fillId="0" borderId="105"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97" xfId="0" applyFont="1" applyFill="1" applyBorder="1" applyAlignment="1" applyProtection="1">
      <alignment horizontal="center" vertical="center" wrapText="1"/>
      <protection locked="0"/>
    </xf>
    <xf numFmtId="0" fontId="41" fillId="28" borderId="122" xfId="0" applyFont="1" applyFill="1" applyBorder="1" applyAlignment="1" applyProtection="1">
      <alignment horizontal="center" vertical="center" wrapText="1"/>
      <protection locked="0"/>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41" fillId="28" borderId="77"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2" fillId="24" borderId="77" xfId="0" applyFont="1" applyFill="1" applyBorder="1" applyAlignment="1">
      <alignment horizontal="left" vertical="center" wrapText="1"/>
    </xf>
    <xf numFmtId="0" fontId="41" fillId="28" borderId="134" xfId="0" applyFont="1" applyFill="1" applyBorder="1" applyAlignment="1" applyProtection="1">
      <alignment horizontal="center" vertical="center" wrapText="1"/>
      <protection locked="0"/>
    </xf>
    <xf numFmtId="0" fontId="41" fillId="28" borderId="135"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89" xfId="0" applyNumberFormat="1" applyFont="1" applyFill="1" applyBorder="1" applyAlignment="1">
      <alignment horizontal="center" vertical="center" wrapText="1"/>
    </xf>
    <xf numFmtId="49" fontId="41" fillId="26" borderId="83" xfId="0" applyNumberFormat="1" applyFont="1" applyFill="1" applyBorder="1" applyAlignment="1">
      <alignment horizontal="center"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89"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90" xfId="0" applyFont="1" applyBorder="1" applyAlignment="1">
      <alignment horizontal="center" vertical="center"/>
    </xf>
    <xf numFmtId="0" fontId="41" fillId="24" borderId="12" xfId="0" applyFont="1" applyFill="1" applyBorder="1" applyAlignment="1">
      <alignment horizontal="left" vertical="center" wrapText="1"/>
    </xf>
    <xf numFmtId="0" fontId="101" fillId="0" borderId="90" xfId="0" applyFont="1" applyBorder="1" applyAlignment="1">
      <alignment horizontal="center" vertical="center" wrapText="1"/>
    </xf>
    <xf numFmtId="0" fontId="98" fillId="0" borderId="10" xfId="0" applyFont="1" applyBorder="1" applyAlignment="1">
      <alignment horizontal="center" vertical="center"/>
    </xf>
    <xf numFmtId="0" fontId="41" fillId="0" borderId="12" xfId="0" applyFont="1" applyBorder="1" applyAlignment="1">
      <alignment horizontal="left" vertical="center" wrapText="1"/>
    </xf>
    <xf numFmtId="0" fontId="98" fillId="0" borderId="10" xfId="0" applyFont="1" applyBorder="1" applyAlignment="1">
      <alignment horizontal="center" vertical="center" wrapText="1"/>
    </xf>
    <xf numFmtId="0" fontId="67" fillId="0" borderId="10" xfId="0" applyFont="1" applyBorder="1" applyAlignment="1">
      <alignment horizontal="center" vertical="center"/>
    </xf>
    <xf numFmtId="0" fontId="45" fillId="0" borderId="0" xfId="0" applyFont="1" applyAlignment="1">
      <alignment horizontal="left" vertical="center"/>
    </xf>
    <xf numFmtId="0" fontId="98" fillId="0" borderId="101" xfId="0" applyFont="1" applyBorder="1" applyAlignment="1">
      <alignment horizontal="center" vertical="center" wrapText="1"/>
    </xf>
    <xf numFmtId="0" fontId="101" fillId="0" borderId="10" xfId="0" applyFont="1" applyBorder="1" applyAlignment="1">
      <alignment horizontal="center" vertical="center"/>
    </xf>
    <xf numFmtId="38" fontId="47" fillId="28" borderId="22" xfId="34" applyFont="1" applyFill="1" applyBorder="1" applyAlignment="1" applyProtection="1">
      <alignment vertical="center" shrinkToFit="1"/>
      <protection locked="0"/>
    </xf>
    <xf numFmtId="38" fontId="47" fillId="28" borderId="50" xfId="34" applyFont="1" applyFill="1" applyBorder="1" applyAlignment="1" applyProtection="1">
      <alignment vertical="center" shrinkToFit="1"/>
      <protection locked="0"/>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0" fontId="50" fillId="24" borderId="29" xfId="0" applyFont="1" applyFill="1" applyBorder="1" applyAlignment="1">
      <alignment horizontal="left" vertical="center"/>
    </xf>
    <xf numFmtId="38" fontId="47" fillId="0" borderId="14" xfId="34" applyFont="1" applyFill="1" applyBorder="1" applyAlignment="1" applyProtection="1">
      <alignment vertical="center" shrinkToFit="1"/>
    </xf>
    <xf numFmtId="0" fontId="41" fillId="26" borderId="12" xfId="0" applyFont="1" applyFill="1" applyBorder="1" applyAlignment="1">
      <alignment horizontal="left" vertical="center"/>
    </xf>
    <xf numFmtId="0" fontId="41" fillId="26" borderId="29" xfId="0" applyFont="1" applyFill="1" applyBorder="1" applyAlignment="1">
      <alignment horizontal="left" vertical="center"/>
    </xf>
    <xf numFmtId="0" fontId="41" fillId="26" borderId="89" xfId="0" applyFont="1" applyFill="1" applyBorder="1" applyAlignment="1">
      <alignment horizontal="left" vertical="center"/>
    </xf>
    <xf numFmtId="0" fontId="41" fillId="26" borderId="11" xfId="0" applyFont="1" applyFill="1" applyBorder="1" applyAlignment="1">
      <alignment horizontal="left" vertical="center"/>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2" xfId="0" applyFont="1" applyFill="1" applyBorder="1" applyAlignment="1">
      <alignment horizontal="center" vertical="center"/>
    </xf>
    <xf numFmtId="0" fontId="42" fillId="25" borderId="86" xfId="0" applyFont="1" applyFill="1" applyBorder="1" applyAlignment="1">
      <alignment horizontal="center" vertical="center"/>
    </xf>
    <xf numFmtId="0" fontId="42" fillId="25" borderId="72"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8"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4"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8"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5"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8" xfId="0" applyFont="1" applyBorder="1" applyAlignment="1">
      <alignment horizontal="left" vertical="center" wrapTex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2" xfId="0" applyNumberFormat="1" applyFont="1" applyBorder="1" applyAlignment="1">
      <alignment horizontal="center" vertical="center"/>
    </xf>
    <xf numFmtId="0" fontId="75" fillId="0" borderId="70" xfId="0" applyFont="1" applyBorder="1" applyAlignment="1">
      <alignment horizontal="center" vertical="center"/>
    </xf>
    <xf numFmtId="0" fontId="75" fillId="0" borderId="30" xfId="0" applyFont="1" applyBorder="1" applyAlignment="1">
      <alignment horizontal="center" vertical="center"/>
    </xf>
    <xf numFmtId="0" fontId="75" fillId="0" borderId="73" xfId="0" applyFont="1" applyBorder="1" applyAlignment="1">
      <alignment horizontal="center" vertical="center"/>
    </xf>
    <xf numFmtId="0" fontId="75" fillId="0" borderId="70" xfId="0" applyFont="1" applyBorder="1" applyAlignment="1">
      <alignment horizontal="center" vertical="center" wrapText="1"/>
    </xf>
    <xf numFmtId="0" fontId="75" fillId="0" borderId="74" xfId="0" applyFont="1" applyBorder="1" applyAlignment="1">
      <alignment horizontal="center" vertical="center" wrapText="1"/>
    </xf>
    <xf numFmtId="0" fontId="75" fillId="0" borderId="77" xfId="0" applyFont="1" applyBorder="1" applyAlignment="1">
      <alignment horizontal="center" vertical="center"/>
    </xf>
    <xf numFmtId="0" fontId="75" fillId="0" borderId="55" xfId="0" applyFont="1" applyBorder="1" applyAlignment="1">
      <alignment horizontal="center" vertical="center"/>
    </xf>
    <xf numFmtId="0" fontId="75" fillId="0" borderId="76"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0" xfId="43" applyFont="1" applyBorder="1" applyAlignment="1">
      <alignment horizontal="center" vertical="center" wrapText="1"/>
    </xf>
    <xf numFmtId="0" fontId="33" fillId="0" borderId="77" xfId="43" applyFont="1" applyBorder="1" applyAlignment="1">
      <alignment horizontal="center" vertical="center" wrapText="1"/>
    </xf>
    <xf numFmtId="0" fontId="33" fillId="0" borderId="74"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xf numFmtId="0" fontId="130" fillId="0" borderId="0" xfId="0" applyFont="1" applyAlignment="1">
      <alignment horizontal="left" vertical="center"/>
    </xf>
    <xf numFmtId="0" fontId="130" fillId="0" borderId="0" xfId="0" applyFont="1">
      <alignment vertical="center"/>
    </xf>
    <xf numFmtId="0" fontId="116" fillId="0" borderId="0" xfId="0" applyFont="1">
      <alignment vertical="center"/>
    </xf>
    <xf numFmtId="0" fontId="133" fillId="0" borderId="0" xfId="0" applyFont="1">
      <alignment vertical="center"/>
    </xf>
    <xf numFmtId="0" fontId="36" fillId="0" borderId="0" xfId="48">
      <alignment vertical="center"/>
    </xf>
    <xf numFmtId="0" fontId="134" fillId="0" borderId="0" xfId="0" applyFont="1" applyAlignment="1">
      <alignment vertical="center" wrapText="1"/>
    </xf>
    <xf numFmtId="0" fontId="135" fillId="0" borderId="0" xfId="48" applyFont="1">
      <alignment vertical="center"/>
    </xf>
    <xf numFmtId="0" fontId="137" fillId="0" borderId="0" xfId="0" applyFont="1">
      <alignment vertical="center"/>
    </xf>
    <xf numFmtId="0" fontId="139" fillId="0" borderId="0" xfId="0" applyFont="1">
      <alignment vertical="center"/>
    </xf>
    <xf numFmtId="0" fontId="133" fillId="24" borderId="0" xfId="0" applyFont="1" applyFill="1" applyAlignment="1">
      <alignment horizontal="left" vertical="center" wrapText="1"/>
    </xf>
    <xf numFmtId="0" fontId="140" fillId="0" borderId="0" xfId="0" applyFont="1">
      <alignment vertical="center"/>
    </xf>
    <xf numFmtId="0" fontId="141" fillId="0" borderId="0" xfId="0" applyFont="1">
      <alignment vertical="center"/>
    </xf>
    <xf numFmtId="0" fontId="142" fillId="0" borderId="0" xfId="0" applyFont="1">
      <alignment vertical="center"/>
    </xf>
    <xf numFmtId="0" fontId="143" fillId="0" borderId="0" xfId="0" applyFont="1">
      <alignment vertical="center"/>
    </xf>
    <xf numFmtId="0" fontId="113" fillId="0" borderId="0" xfId="0" applyFont="1">
      <alignment vertical="center"/>
    </xf>
    <xf numFmtId="0" fontId="96" fillId="0" borderId="0" xfId="0" applyFont="1">
      <alignment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BB211438-F020-4821-B5D1-C1DB168D34A8}"/>
    <cellStyle name="良い" xfId="44" builtinId="26" customBuiltin="1"/>
    <cellStyle name="良い 2" xfId="93" xr:uid="{9CA78D28-FBEC-4696-A5A9-2E7962BDE85F}"/>
  </cellStyles>
  <dxfs count="83">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6015" y="91995"/>
          <a:ext cx="12703969" cy="887883"/>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62161" y="95805"/>
          <a:ext cx="14081673" cy="886925"/>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16763" y="26226977"/>
              <a:ext cx="143392"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16763" y="12131453"/>
              <a:ext cx="143392"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16763" y="6564128"/>
              <a:ext cx="143392" cy="4216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16763" y="25091171"/>
              <a:ext cx="143392"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16763" y="12057616"/>
              <a:ext cx="1433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16763" y="26226977"/>
              <a:ext cx="143392" cy="46763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32371" y="2665045"/>
          <a:ext cx="1200970" cy="214095"/>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2399" y="2671259"/>
          <a:ext cx="1845855" cy="219465"/>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16763" y="19683538"/>
              <a:ext cx="14339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16763" y="24824070"/>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16763" y="19687348"/>
              <a:ext cx="13958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16763" y="24824070"/>
              <a:ext cx="13958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16763" y="19687348"/>
              <a:ext cx="139582" cy="54025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16763" y="25016047"/>
              <a:ext cx="13958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16763" y="19683538"/>
              <a:ext cx="143392" cy="540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16763" y="25016047"/>
              <a:ext cx="14339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16763" y="21567849"/>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16763" y="21567849"/>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16763" y="24632093"/>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16763" y="24632093"/>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85367" y="23613140"/>
              <a:ext cx="143392" cy="3618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85367" y="23613140"/>
              <a:ext cx="139582" cy="36180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76400</xdr:colOff>
      <xdr:row>3</xdr:row>
      <xdr:rowOff>100263</xdr:rowOff>
    </xdr:from>
    <xdr:to>
      <xdr:col>7</xdr:col>
      <xdr:colOff>326457</xdr:colOff>
      <xdr:row>7</xdr:row>
      <xdr:rowOff>224814</xdr:rowOff>
    </xdr:to>
    <xdr:pic>
      <xdr:nvPicPr>
        <xdr:cNvPr id="2" name="図 1" descr="QRコード">
          <a:extLst>
            <a:ext uri="{FF2B5EF4-FFF2-40B4-BE49-F238E27FC236}">
              <a16:creationId xmlns:a16="http://schemas.microsoft.com/office/drawing/2014/main" id="{B96B7978-8643-402A-87D5-BD9A49BB3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29400" y="702243"/>
          <a:ext cx="1122547" cy="1118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6</xdr:col>
      <xdr:colOff>0</xdr:colOff>
      <xdr:row>16</xdr:row>
      <xdr:rowOff>112663</xdr:rowOff>
    </xdr:from>
    <xdr:ext cx="1238682" cy="937629"/>
    <xdr:sp textlink="">
      <xdr:nvSpPr>
        <xdr:cNvPr id="2" name="正方形/長方形 1">
          <a:extLst>
            <a:ext uri="{FF2B5EF4-FFF2-40B4-BE49-F238E27FC236}">
              <a16:creationId xmlns:a16="http://schemas.microsoft.com/office/drawing/2014/main" id="{630A8F04-5445-4829-8F25-ABA13094EF03}"/>
            </a:ext>
          </a:extLst>
        </xdr:cNvPr>
        <xdr:cNvSpPr/>
      </xdr:nvSpPr>
      <xdr:spPr>
        <a:xfrm>
          <a:off x="7635240" y="397600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textlink="">
      <xdr:nvSpPr>
        <xdr:cNvPr id="3" name="正方形/長方形 2">
          <a:extLst>
            <a:ext uri="{FF2B5EF4-FFF2-40B4-BE49-F238E27FC236}">
              <a16:creationId xmlns:a16="http://schemas.microsoft.com/office/drawing/2014/main" id="{F4653C98-EBB3-49D3-AA87-C610F5E11966}"/>
            </a:ext>
          </a:extLst>
        </xdr:cNvPr>
        <xdr:cNvSpPr/>
      </xdr:nvSpPr>
      <xdr:spPr>
        <a:xfrm>
          <a:off x="7635240" y="397600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238682" cy="937629"/>
    <xdr:sp textlink="">
      <xdr:nvSpPr>
        <xdr:cNvPr id="4" name="正方形/長方形 3">
          <a:extLst>
            <a:ext uri="{FF2B5EF4-FFF2-40B4-BE49-F238E27FC236}">
              <a16:creationId xmlns:a16="http://schemas.microsoft.com/office/drawing/2014/main" id="{DEBF7D5A-30F9-4501-85F5-F97DF077F7F8}"/>
            </a:ext>
          </a:extLst>
        </xdr:cNvPr>
        <xdr:cNvSpPr/>
      </xdr:nvSpPr>
      <xdr:spPr>
        <a:xfrm>
          <a:off x="7635240" y="397600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textlink="">
      <xdr:nvSpPr>
        <xdr:cNvPr id="5" name="正方形/長方形 4">
          <a:extLst>
            <a:ext uri="{FF2B5EF4-FFF2-40B4-BE49-F238E27FC236}">
              <a16:creationId xmlns:a16="http://schemas.microsoft.com/office/drawing/2014/main" id="{399A84A2-EE2A-4743-8883-224CAEB20184}"/>
            </a:ext>
          </a:extLst>
        </xdr:cNvPr>
        <xdr:cNvSpPr/>
      </xdr:nvSpPr>
      <xdr:spPr>
        <a:xfrm>
          <a:off x="7635240" y="397600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4.vml" /><Relationship Id="rId7" Type="http://schemas.openxmlformats.org/officeDocument/2006/relationships/ctrlProp" Target="../ctrlProps/ctrlProp4.xml" /><Relationship Id="rId2" Type="http://schemas.openxmlformats.org/officeDocument/2006/relationships/drawing" Target="../drawings/drawing4.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5.xml.rels>&#65279;<?xml version="1.0" encoding="utf-8" standalone="yes"?>
<Relationships xmlns="http://schemas.openxmlformats.org/package/2006/relationships"><Relationship Id="rId3" Type="http://schemas.openxmlformats.org/officeDocument/2006/relationships/drawing" Target="../drawings/drawing5.xml" /><Relationship Id="rId1" Type="http://schemas.openxmlformats.org/officeDocument/2006/relationships/hyperlink" Target="#" TargetMode="Externa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234"/>
  <sheetViews>
    <sheetView showGridLines="0" tabSelected="1" view="pageBreakPreview" zoomScale="99" zoomScaleNormal="67" zoomScaleSheetLayoutView="99"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12" t="s">
        <v>2211</v>
      </c>
      <c r="B1" s="612"/>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43"/>
      <c r="AO1" s="44" t="s">
        <v>0</v>
      </c>
    </row>
    <row r="2" spans="1:41" s="42" customFormat="1" ht="28.95" customHeight="1">
      <c r="A2" s="605" t="s">
        <v>1</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45"/>
    </row>
    <row r="3" spans="1:41" s="47" customFormat="1" ht="19.2" customHeight="1">
      <c r="A3" s="600" t="s">
        <v>2212</v>
      </c>
      <c r="B3" s="600"/>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46"/>
    </row>
    <row r="4" spans="1:41" s="42" customFormat="1" ht="40.950000000000003" customHeight="1">
      <c r="A4" s="606" t="s">
        <v>2208</v>
      </c>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05"/>
      <c r="B8" s="605"/>
      <c r="C8" s="605"/>
      <c r="D8" s="605"/>
      <c r="E8" s="605"/>
      <c r="F8" s="605"/>
      <c r="G8" s="605"/>
      <c r="H8" s="605"/>
      <c r="I8" s="605"/>
      <c r="J8" s="605"/>
      <c r="K8" s="605"/>
      <c r="L8" s="605"/>
      <c r="M8" s="605"/>
      <c r="N8" s="605"/>
      <c r="O8" s="605"/>
      <c r="P8" s="605"/>
      <c r="Q8" s="605"/>
      <c r="R8" s="605"/>
      <c r="S8" s="605"/>
      <c r="T8" s="605"/>
      <c r="U8" s="605"/>
      <c r="V8" s="605"/>
      <c r="W8" s="605"/>
      <c r="X8" s="605"/>
      <c r="Y8" s="605"/>
      <c r="Z8" s="605"/>
      <c r="AA8" s="605"/>
      <c r="AB8" s="605"/>
      <c r="AC8" s="605"/>
      <c r="AD8" s="605"/>
      <c r="AE8" s="605"/>
      <c r="AF8" s="605"/>
      <c r="AG8" s="605"/>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31"/>
      <c r="D11" s="632"/>
      <c r="E11" s="632"/>
      <c r="F11" s="632"/>
      <c r="G11" s="632"/>
      <c r="H11" s="632"/>
      <c r="I11" s="632"/>
      <c r="J11" s="632"/>
      <c r="K11" s="632"/>
      <c r="L11" s="632"/>
      <c r="M11" s="632"/>
      <c r="N11" s="632"/>
      <c r="O11" s="632"/>
      <c r="P11" s="632"/>
      <c r="Q11" s="632"/>
      <c r="R11" s="633"/>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25" t="s">
        <v>6</v>
      </c>
      <c r="B14" s="625"/>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24"/>
      <c r="AC14" s="24"/>
      <c r="AD14" s="24"/>
      <c r="AE14" s="24"/>
      <c r="AF14" s="24"/>
    </row>
    <row r="15" spans="1:41" ht="20.100000000000001" customHeight="1">
      <c r="A15" s="629" t="s">
        <v>7</v>
      </c>
      <c r="B15" s="604" t="s">
        <v>8</v>
      </c>
      <c r="C15" s="604"/>
      <c r="D15" s="604"/>
      <c r="E15" s="604"/>
      <c r="F15" s="604"/>
      <c r="G15" s="604"/>
      <c r="H15" s="604"/>
      <c r="I15" s="604"/>
      <c r="J15" s="604"/>
      <c r="K15" s="604"/>
      <c r="L15" s="634"/>
      <c r="M15" s="635"/>
      <c r="N15" s="635"/>
      <c r="O15" s="635"/>
      <c r="P15" s="635"/>
      <c r="Q15" s="635"/>
      <c r="R15" s="635"/>
      <c r="S15" s="635"/>
      <c r="T15" s="635"/>
      <c r="U15" s="635"/>
      <c r="V15" s="635"/>
      <c r="W15" s="635"/>
      <c r="X15" s="635"/>
      <c r="Y15" s="635"/>
      <c r="Z15" s="635"/>
      <c r="AA15" s="635"/>
      <c r="AB15" s="635"/>
      <c r="AC15" s="635"/>
      <c r="AD15" s="635"/>
      <c r="AE15" s="635"/>
      <c r="AF15" s="636"/>
    </row>
    <row r="16" spans="1:41" ht="20.100000000000001" customHeight="1">
      <c r="A16" s="630"/>
      <c r="B16" s="604" t="s">
        <v>9</v>
      </c>
      <c r="C16" s="604"/>
      <c r="D16" s="604"/>
      <c r="E16" s="604"/>
      <c r="F16" s="604"/>
      <c r="G16" s="604"/>
      <c r="H16" s="604"/>
      <c r="I16" s="604"/>
      <c r="J16" s="604"/>
      <c r="K16" s="604"/>
      <c r="L16" s="634"/>
      <c r="M16" s="635"/>
      <c r="N16" s="635"/>
      <c r="O16" s="635"/>
      <c r="P16" s="635"/>
      <c r="Q16" s="635"/>
      <c r="R16" s="635"/>
      <c r="S16" s="635"/>
      <c r="T16" s="635"/>
      <c r="U16" s="635"/>
      <c r="V16" s="635"/>
      <c r="W16" s="635"/>
      <c r="X16" s="635"/>
      <c r="Y16" s="635"/>
      <c r="Z16" s="635"/>
      <c r="AA16" s="635"/>
      <c r="AB16" s="635"/>
      <c r="AC16" s="635"/>
      <c r="AD16" s="635"/>
      <c r="AE16" s="635"/>
      <c r="AF16" s="636"/>
    </row>
    <row r="17" spans="1:41" ht="20.100000000000001" customHeight="1">
      <c r="A17" s="615" t="s">
        <v>10</v>
      </c>
      <c r="B17" s="604" t="s">
        <v>11</v>
      </c>
      <c r="C17" s="604"/>
      <c r="D17" s="604"/>
      <c r="E17" s="604"/>
      <c r="F17" s="604"/>
      <c r="G17" s="604"/>
      <c r="H17" s="604"/>
      <c r="I17" s="604"/>
      <c r="J17" s="604"/>
      <c r="K17" s="604"/>
      <c r="L17" s="658"/>
      <c r="M17" s="659"/>
      <c r="N17" s="659"/>
      <c r="O17" s="660"/>
      <c r="P17" s="78" t="s">
        <v>12</v>
      </c>
      <c r="Q17" s="661"/>
      <c r="R17" s="662"/>
      <c r="S17" s="662"/>
      <c r="T17" s="662"/>
      <c r="U17" s="663"/>
      <c r="V17" s="38"/>
      <c r="W17" s="38"/>
      <c r="X17" s="38"/>
      <c r="Y17" s="38"/>
      <c r="Z17" s="38"/>
      <c r="AB17" s="24"/>
      <c r="AC17" s="24"/>
      <c r="AD17" s="24"/>
      <c r="AO17" s="28" t="s">
        <v>13</v>
      </c>
    </row>
    <row r="18" spans="1:41" ht="44.25" customHeight="1">
      <c r="A18" s="643"/>
      <c r="B18" s="644" t="s">
        <v>14</v>
      </c>
      <c r="C18" s="644"/>
      <c r="D18" s="644"/>
      <c r="E18" s="644"/>
      <c r="F18" s="644"/>
      <c r="G18" s="644"/>
      <c r="H18" s="644"/>
      <c r="I18" s="644"/>
      <c r="J18" s="644"/>
      <c r="K18" s="644"/>
      <c r="L18" s="634"/>
      <c r="M18" s="635"/>
      <c r="N18" s="635"/>
      <c r="O18" s="635"/>
      <c r="P18" s="635"/>
      <c r="Q18" s="635"/>
      <c r="R18" s="635"/>
      <c r="S18" s="635"/>
      <c r="T18" s="635"/>
      <c r="U18" s="635"/>
      <c r="V18" s="635"/>
      <c r="W18" s="635"/>
      <c r="X18" s="635"/>
      <c r="Y18" s="635"/>
      <c r="Z18" s="635"/>
      <c r="AA18" s="635"/>
      <c r="AB18" s="635"/>
      <c r="AC18" s="635"/>
      <c r="AD18" s="635"/>
      <c r="AE18" s="635"/>
      <c r="AF18" s="636"/>
      <c r="AO18" s="28" t="str">
        <f>L17&amp;"-"&amp;Q17</f>
        <v>-</v>
      </c>
    </row>
    <row r="19" spans="1:41" ht="38.25" customHeight="1">
      <c r="A19" s="616"/>
      <c r="B19" s="644" t="s">
        <v>15</v>
      </c>
      <c r="C19" s="644"/>
      <c r="D19" s="644"/>
      <c r="E19" s="644"/>
      <c r="F19" s="644"/>
      <c r="G19" s="644"/>
      <c r="H19" s="644"/>
      <c r="I19" s="644"/>
      <c r="J19" s="644"/>
      <c r="K19" s="644"/>
      <c r="L19" s="637"/>
      <c r="M19" s="638"/>
      <c r="N19" s="638"/>
      <c r="O19" s="638"/>
      <c r="P19" s="638"/>
      <c r="Q19" s="638"/>
      <c r="R19" s="638"/>
      <c r="S19" s="638"/>
      <c r="T19" s="638"/>
      <c r="U19" s="638"/>
      <c r="V19" s="638"/>
      <c r="W19" s="638"/>
      <c r="X19" s="638"/>
      <c r="Y19" s="638"/>
      <c r="Z19" s="638"/>
      <c r="AA19" s="638"/>
      <c r="AB19" s="638"/>
      <c r="AC19" s="638"/>
      <c r="AD19" s="638"/>
      <c r="AE19" s="638"/>
      <c r="AF19" s="639"/>
    </row>
    <row r="20" spans="1:41" ht="30" customHeight="1">
      <c r="A20" s="619" t="s">
        <v>16</v>
      </c>
      <c r="B20" s="618" t="s">
        <v>17</v>
      </c>
      <c r="C20" s="604"/>
      <c r="D20" s="604"/>
      <c r="E20" s="604"/>
      <c r="F20" s="604"/>
      <c r="G20" s="604"/>
      <c r="H20" s="604"/>
      <c r="I20" s="604"/>
      <c r="J20" s="604"/>
      <c r="K20" s="604"/>
      <c r="L20" s="601"/>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20"/>
      <c r="B21" s="617" t="s">
        <v>18</v>
      </c>
      <c r="C21" s="617"/>
      <c r="D21" s="617"/>
      <c r="E21" s="617"/>
      <c r="F21" s="617"/>
      <c r="G21" s="617"/>
      <c r="H21" s="617"/>
      <c r="I21" s="617"/>
      <c r="J21" s="617"/>
      <c r="K21" s="618"/>
      <c r="L21" s="601"/>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26" t="s">
        <v>19</v>
      </c>
      <c r="B22" s="627"/>
      <c r="C22" s="627"/>
      <c r="D22" s="627"/>
      <c r="E22" s="627"/>
      <c r="F22" s="627"/>
      <c r="G22" s="627"/>
      <c r="H22" s="627"/>
      <c r="I22" s="627"/>
      <c r="J22" s="627"/>
      <c r="K22" s="628"/>
      <c r="L22" s="664"/>
      <c r="M22" s="665"/>
      <c r="N22" s="665"/>
      <c r="O22" s="665"/>
      <c r="P22" s="665"/>
      <c r="Q22" s="665"/>
      <c r="R22" s="665"/>
      <c r="S22" s="665"/>
      <c r="T22" s="665"/>
      <c r="U22" s="665"/>
      <c r="V22" s="666"/>
      <c r="W22" s="39"/>
      <c r="X22" s="39"/>
      <c r="Y22" s="39"/>
      <c r="Z22" s="39"/>
      <c r="AA22" s="40"/>
      <c r="AB22" s="40"/>
      <c r="AC22" s="40"/>
      <c r="AD22" s="40"/>
      <c r="AE22" s="40"/>
      <c r="AF22" s="40"/>
      <c r="AI22" s="12"/>
    </row>
    <row r="23" spans="1:41" ht="20.100000000000001" customHeight="1">
      <c r="A23" s="613" t="s">
        <v>20</v>
      </c>
      <c r="B23" s="604" t="s">
        <v>8</v>
      </c>
      <c r="C23" s="604"/>
      <c r="D23" s="604"/>
      <c r="E23" s="604"/>
      <c r="F23" s="604"/>
      <c r="G23" s="604"/>
      <c r="H23" s="604"/>
      <c r="I23" s="604"/>
      <c r="J23" s="604"/>
      <c r="K23" s="604"/>
      <c r="L23" s="601"/>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14"/>
      <c r="B24" s="624" t="s">
        <v>18</v>
      </c>
      <c r="C24" s="624"/>
      <c r="D24" s="624"/>
      <c r="E24" s="624"/>
      <c r="F24" s="624"/>
      <c r="G24" s="624"/>
      <c r="H24" s="624"/>
      <c r="I24" s="624"/>
      <c r="J24" s="624"/>
      <c r="K24" s="624"/>
      <c r="L24" s="601"/>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615" t="s">
        <v>21</v>
      </c>
      <c r="B25" s="604" t="s">
        <v>22</v>
      </c>
      <c r="C25" s="604"/>
      <c r="D25" s="604"/>
      <c r="E25" s="604"/>
      <c r="F25" s="604"/>
      <c r="G25" s="604"/>
      <c r="H25" s="604"/>
      <c r="I25" s="604"/>
      <c r="J25" s="604"/>
      <c r="K25" s="604"/>
      <c r="L25" s="601"/>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16"/>
      <c r="B26" s="604" t="s">
        <v>23</v>
      </c>
      <c r="C26" s="604"/>
      <c r="D26" s="604"/>
      <c r="E26" s="604"/>
      <c r="F26" s="604"/>
      <c r="G26" s="604"/>
      <c r="H26" s="604"/>
      <c r="I26" s="604"/>
      <c r="J26" s="604"/>
      <c r="K26" s="604"/>
      <c r="L26" s="621"/>
      <c r="M26" s="622"/>
      <c r="N26" s="622"/>
      <c r="O26" s="622"/>
      <c r="P26" s="622"/>
      <c r="Q26" s="622"/>
      <c r="R26" s="622"/>
      <c r="S26" s="622"/>
      <c r="T26" s="622"/>
      <c r="U26" s="622"/>
      <c r="V26" s="622"/>
      <c r="W26" s="622"/>
      <c r="X26" s="623"/>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05" t="s">
        <v>2213</v>
      </c>
      <c r="B30" s="605"/>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row>
    <row r="31" spans="1:41" s="42" customFormat="1" ht="23.4" customHeight="1" thickBot="1">
      <c r="A31" s="591" t="s">
        <v>2214</v>
      </c>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2"/>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80" t="s">
        <v>26</v>
      </c>
      <c r="B33" s="648" t="s">
        <v>2215</v>
      </c>
      <c r="C33" s="649"/>
      <c r="D33" s="649"/>
      <c r="E33" s="649"/>
      <c r="F33" s="649"/>
      <c r="G33" s="649"/>
      <c r="H33" s="649"/>
      <c r="I33" s="649"/>
      <c r="J33" s="649"/>
      <c r="K33" s="650"/>
      <c r="L33" s="648" t="s">
        <v>27</v>
      </c>
      <c r="M33" s="649"/>
      <c r="N33" s="649"/>
      <c r="O33" s="649"/>
      <c r="P33" s="650"/>
      <c r="Q33" s="682" t="s">
        <v>28</v>
      </c>
      <c r="R33" s="683"/>
      <c r="S33" s="683"/>
      <c r="T33" s="683"/>
      <c r="U33" s="683"/>
      <c r="V33" s="684"/>
      <c r="W33" s="593" t="s">
        <v>29</v>
      </c>
      <c r="X33" s="593"/>
      <c r="Y33" s="593"/>
      <c r="Z33" s="593" t="s">
        <v>30</v>
      </c>
      <c r="AA33" s="593"/>
      <c r="AB33" s="593"/>
      <c r="AC33" s="678" t="s">
        <v>31</v>
      </c>
      <c r="AD33" s="594" t="s">
        <v>2216</v>
      </c>
      <c r="AE33" s="685" t="s">
        <v>2217</v>
      </c>
      <c r="AF33" s="640" t="s">
        <v>2218</v>
      </c>
      <c r="AG33" s="651"/>
      <c r="AH33"/>
      <c r="AI33"/>
      <c r="AJ33"/>
      <c r="AK33"/>
      <c r="AL33"/>
      <c r="AM33"/>
      <c r="AN33"/>
    </row>
    <row r="34" spans="1:43" s="42" customFormat="1" ht="47.4" customHeight="1" thickBot="1">
      <c r="A34" s="681"/>
      <c r="B34" s="651"/>
      <c r="C34" s="652"/>
      <c r="D34" s="652"/>
      <c r="E34" s="652"/>
      <c r="F34" s="652"/>
      <c r="G34" s="652"/>
      <c r="H34" s="652"/>
      <c r="I34" s="652"/>
      <c r="J34" s="652"/>
      <c r="K34" s="653"/>
      <c r="L34" s="651"/>
      <c r="M34" s="652"/>
      <c r="N34" s="652"/>
      <c r="O34" s="652"/>
      <c r="P34" s="653"/>
      <c r="Q34" s="594" t="s">
        <v>32</v>
      </c>
      <c r="R34" s="615"/>
      <c r="S34" s="615"/>
      <c r="T34" s="615"/>
      <c r="U34" s="615"/>
      <c r="V34" s="292" t="s">
        <v>33</v>
      </c>
      <c r="W34" s="594"/>
      <c r="X34" s="594"/>
      <c r="Y34" s="594"/>
      <c r="Z34" s="594"/>
      <c r="AA34" s="594"/>
      <c r="AB34" s="594"/>
      <c r="AC34" s="679"/>
      <c r="AD34" s="611"/>
      <c r="AE34" s="686"/>
      <c r="AF34" s="641"/>
      <c r="AG34" s="651"/>
      <c r="AH34"/>
      <c r="AI34"/>
      <c r="AJ34"/>
      <c r="AK34"/>
      <c r="AL34"/>
      <c r="AM34"/>
      <c r="AN34"/>
    </row>
    <row r="35" spans="1:43" ht="45" customHeight="1">
      <c r="A35" s="51">
        <v>1</v>
      </c>
      <c r="B35" s="654"/>
      <c r="C35" s="655"/>
      <c r="D35" s="655"/>
      <c r="E35" s="655"/>
      <c r="F35" s="655"/>
      <c r="G35" s="655"/>
      <c r="H35" s="655"/>
      <c r="I35" s="655"/>
      <c r="J35" s="655"/>
      <c r="K35" s="656"/>
      <c r="L35" s="667"/>
      <c r="M35" s="668"/>
      <c r="N35" s="668"/>
      <c r="O35" s="668"/>
      <c r="P35" s="669"/>
      <c r="Q35" s="657"/>
      <c r="R35" s="657"/>
      <c r="S35" s="657"/>
      <c r="T35" s="657"/>
      <c r="U35" s="657"/>
      <c r="V35" s="295"/>
      <c r="W35" s="675"/>
      <c r="X35" s="676"/>
      <c r="Y35" s="677"/>
      <c r="Z35" s="595"/>
      <c r="AA35" s="595"/>
      <c r="AB35" s="595"/>
      <c r="AC35" s="296" t="str">
        <f>IFERROR(VLOOKUP(Z35,【参考】数式用!$A$4:$B$57,2,FALSE),"")</f>
        <v/>
      </c>
      <c r="AD35" s="561"/>
      <c r="AE35" s="562"/>
      <c r="AF35" s="294">
        <f>AD35-AE35</f>
        <v>0</v>
      </c>
      <c r="AG35" s="510"/>
      <c r="AH35" s="52"/>
      <c r="AI35" s="52"/>
      <c r="AJ35" s="52"/>
      <c r="AK35" s="52"/>
      <c r="AL35" s="52"/>
      <c r="AM35" s="52"/>
      <c r="AN35" s="52"/>
      <c r="AP35" s="104" t="str">
        <f>IF($L$16="", "", VLOOKUP(Z35,【参考】数式用!$A$2:$O$57,14,FALSE))</f>
        <v/>
      </c>
      <c r="AQ35" s="28" t="e">
        <f>VLOOKUP(Z35,【参考】数式用!$A$2:$O$57,15,FALSE)</f>
        <v>#N/A</v>
      </c>
    </row>
    <row r="36" spans="1:43" ht="45" customHeight="1">
      <c r="A36" s="51">
        <v>2</v>
      </c>
      <c r="B36" s="645"/>
      <c r="C36" s="646"/>
      <c r="D36" s="646"/>
      <c r="E36" s="646"/>
      <c r="F36" s="646"/>
      <c r="G36" s="646"/>
      <c r="H36" s="646"/>
      <c r="I36" s="646"/>
      <c r="J36" s="646"/>
      <c r="K36" s="647"/>
      <c r="L36" s="607"/>
      <c r="M36" s="608"/>
      <c r="N36" s="608"/>
      <c r="O36" s="608"/>
      <c r="P36" s="609"/>
      <c r="Q36" s="610"/>
      <c r="R36" s="610"/>
      <c r="S36" s="610"/>
      <c r="T36" s="610"/>
      <c r="U36" s="610"/>
      <c r="V36" s="293"/>
      <c r="W36" s="597"/>
      <c r="X36" s="598"/>
      <c r="Y36" s="599"/>
      <c r="Z36" s="590"/>
      <c r="AA36" s="590"/>
      <c r="AB36" s="590"/>
      <c r="AC36" s="114" t="str">
        <f>IFERROR(VLOOKUP(Z36,【参考】数式用!$A$4:$B$57,2,FALSE),"")</f>
        <v/>
      </c>
      <c r="AD36" s="563"/>
      <c r="AE36" s="564"/>
      <c r="AF36" s="294">
        <f t="shared" ref="AF36:AF100" si="0">AD36-AE36</f>
        <v>0</v>
      </c>
      <c r="AG36" s="510"/>
      <c r="AP36" s="104" t="str">
        <f>IF($L$16="", "", VLOOKUP(Z36,【参考】数式用!$A$2:$O$57,14,FALSE))</f>
        <v/>
      </c>
      <c r="AQ36" s="28" t="e">
        <f>VLOOKUP(Z36,【参考】数式用!$A$2:$O$57,15,FALSE)</f>
        <v>#N/A</v>
      </c>
    </row>
    <row r="37" spans="1:43" ht="49.95" customHeight="1">
      <c r="A37" s="51">
        <v>3</v>
      </c>
      <c r="B37" s="645"/>
      <c r="C37" s="646"/>
      <c r="D37" s="646"/>
      <c r="E37" s="646"/>
      <c r="F37" s="646"/>
      <c r="G37" s="646"/>
      <c r="H37" s="646"/>
      <c r="I37" s="646"/>
      <c r="J37" s="646"/>
      <c r="K37" s="647"/>
      <c r="L37" s="607"/>
      <c r="M37" s="608"/>
      <c r="N37" s="608"/>
      <c r="O37" s="608"/>
      <c r="P37" s="609"/>
      <c r="Q37" s="610"/>
      <c r="R37" s="610"/>
      <c r="S37" s="610"/>
      <c r="T37" s="610"/>
      <c r="U37" s="610"/>
      <c r="V37" s="293"/>
      <c r="W37" s="597"/>
      <c r="X37" s="598"/>
      <c r="Y37" s="599"/>
      <c r="Z37" s="590"/>
      <c r="AA37" s="590"/>
      <c r="AB37" s="590"/>
      <c r="AC37" s="114" t="str">
        <f>IFERROR(VLOOKUP(Z37,【参考】数式用!$A$4:$B$57,2,FALSE),"")</f>
        <v/>
      </c>
      <c r="AD37" s="563"/>
      <c r="AE37" s="564"/>
      <c r="AF37" s="294">
        <f t="shared" si="0"/>
        <v>0</v>
      </c>
      <c r="AG37" s="510"/>
      <c r="AP37" s="104" t="str">
        <f>IF($L$16="", "", VLOOKUP(Z37,【参考】数式用!$A$2:$O$57,14,FALSE))</f>
        <v/>
      </c>
      <c r="AQ37" s="28" t="e">
        <f>VLOOKUP(Z37,【参考】数式用!$A$2:$O$57,15,FALSE)</f>
        <v>#N/A</v>
      </c>
    </row>
    <row r="38" spans="1:43" ht="49.95" customHeight="1">
      <c r="A38" s="51">
        <v>4</v>
      </c>
      <c r="B38" s="645"/>
      <c r="C38" s="646"/>
      <c r="D38" s="646"/>
      <c r="E38" s="646"/>
      <c r="F38" s="646"/>
      <c r="G38" s="646"/>
      <c r="H38" s="646"/>
      <c r="I38" s="646"/>
      <c r="J38" s="646"/>
      <c r="K38" s="647"/>
      <c r="L38" s="607"/>
      <c r="M38" s="608"/>
      <c r="N38" s="608"/>
      <c r="O38" s="608"/>
      <c r="P38" s="609"/>
      <c r="Q38" s="610"/>
      <c r="R38" s="610"/>
      <c r="S38" s="610"/>
      <c r="T38" s="610"/>
      <c r="U38" s="610"/>
      <c r="V38" s="293"/>
      <c r="W38" s="597"/>
      <c r="X38" s="598"/>
      <c r="Y38" s="599"/>
      <c r="Z38" s="590"/>
      <c r="AA38" s="590"/>
      <c r="AB38" s="590"/>
      <c r="AC38" s="114" t="str">
        <f>IFERROR(VLOOKUP(Z38,【参考】数式用!$A$4:$B$57,2,FALSE),"")</f>
        <v/>
      </c>
      <c r="AD38" s="563"/>
      <c r="AE38" s="564"/>
      <c r="AF38" s="294">
        <f t="shared" ref="AF38" si="1">AD38-AE38</f>
        <v>0</v>
      </c>
      <c r="AG38" s="510"/>
      <c r="AP38" s="104" t="str">
        <f>IF($L$16="", "", VLOOKUP(Z38,【参考】数式用!$A$2:$O$57,14,FALSE))</f>
        <v/>
      </c>
      <c r="AQ38" s="28" t="e">
        <f>VLOOKUP(Z38,【参考】数式用!$A$2:$O$57,15,FALSE)</f>
        <v>#N/A</v>
      </c>
    </row>
    <row r="39" spans="1:43" ht="49.95" customHeight="1">
      <c r="A39" s="51">
        <v>5</v>
      </c>
      <c r="B39" s="645"/>
      <c r="C39" s="646"/>
      <c r="D39" s="646"/>
      <c r="E39" s="646"/>
      <c r="F39" s="646"/>
      <c r="G39" s="646"/>
      <c r="H39" s="646"/>
      <c r="I39" s="646"/>
      <c r="J39" s="646"/>
      <c r="K39" s="647"/>
      <c r="L39" s="607"/>
      <c r="M39" s="608"/>
      <c r="N39" s="608"/>
      <c r="O39" s="608"/>
      <c r="P39" s="609"/>
      <c r="Q39" s="610"/>
      <c r="R39" s="610"/>
      <c r="S39" s="610"/>
      <c r="T39" s="610"/>
      <c r="U39" s="610"/>
      <c r="V39" s="293"/>
      <c r="W39" s="597"/>
      <c r="X39" s="598"/>
      <c r="Y39" s="599"/>
      <c r="Z39" s="590"/>
      <c r="AA39" s="590"/>
      <c r="AB39" s="590"/>
      <c r="AC39" s="114" t="str">
        <f>IFERROR(VLOOKUP(Z39,【参考】数式用!$A$4:$B$57,2,FALSE),"")</f>
        <v/>
      </c>
      <c r="AD39" s="563"/>
      <c r="AE39" s="564"/>
      <c r="AF39" s="294">
        <f t="shared" si="0"/>
        <v>0</v>
      </c>
      <c r="AG39" s="510"/>
      <c r="AP39" s="104" t="str">
        <f>IF($L$16="", "", VLOOKUP(Z39,【参考】数式用!$A$2:$O$57,14,FALSE))</f>
        <v/>
      </c>
      <c r="AQ39" s="28" t="e">
        <f>VLOOKUP(Z39,【参考】数式用!$A$2:$O$57,15,FALSE)</f>
        <v>#N/A</v>
      </c>
    </row>
    <row r="40" spans="1:43" ht="49.95" customHeight="1">
      <c r="A40" s="51">
        <v>6</v>
      </c>
      <c r="B40" s="645"/>
      <c r="C40" s="646"/>
      <c r="D40" s="646"/>
      <c r="E40" s="646"/>
      <c r="F40" s="646"/>
      <c r="G40" s="646"/>
      <c r="H40" s="646"/>
      <c r="I40" s="646"/>
      <c r="J40" s="646"/>
      <c r="K40" s="647"/>
      <c r="L40" s="607"/>
      <c r="M40" s="608"/>
      <c r="N40" s="608"/>
      <c r="O40" s="608"/>
      <c r="P40" s="609"/>
      <c r="Q40" s="610"/>
      <c r="R40" s="610"/>
      <c r="S40" s="610"/>
      <c r="T40" s="610"/>
      <c r="U40" s="610"/>
      <c r="V40" s="293"/>
      <c r="W40" s="597"/>
      <c r="X40" s="598"/>
      <c r="Y40" s="599"/>
      <c r="Z40" s="590"/>
      <c r="AA40" s="590"/>
      <c r="AB40" s="590"/>
      <c r="AC40" s="114" t="str">
        <f>IFERROR(VLOOKUP(Z40,【参考】数式用!$A$4:$B$57,2,FALSE),"")</f>
        <v/>
      </c>
      <c r="AD40" s="563"/>
      <c r="AE40" s="564"/>
      <c r="AF40" s="294">
        <f t="shared" si="0"/>
        <v>0</v>
      </c>
      <c r="AG40" s="510"/>
      <c r="AP40" s="104" t="str">
        <f>IF($L$16="", "", VLOOKUP(Z40,【参考】数式用!$A$2:$O$57,14,FALSE))</f>
        <v/>
      </c>
      <c r="AQ40" s="28" t="e">
        <f>VLOOKUP(Z40,【参考】数式用!$A$2:$O$57,15,FALSE)</f>
        <v>#N/A</v>
      </c>
    </row>
    <row r="41" spans="1:43" ht="49.95" customHeight="1">
      <c r="A41" s="51">
        <v>7</v>
      </c>
      <c r="B41" s="672"/>
      <c r="C41" s="673"/>
      <c r="D41" s="673"/>
      <c r="E41" s="673"/>
      <c r="F41" s="673"/>
      <c r="G41" s="673"/>
      <c r="H41" s="673"/>
      <c r="I41" s="673"/>
      <c r="J41" s="673"/>
      <c r="K41" s="674"/>
      <c r="L41" s="607"/>
      <c r="M41" s="608"/>
      <c r="N41" s="608"/>
      <c r="O41" s="608"/>
      <c r="P41" s="609"/>
      <c r="Q41" s="610"/>
      <c r="R41" s="610"/>
      <c r="S41" s="610"/>
      <c r="T41" s="610"/>
      <c r="U41" s="610"/>
      <c r="V41" s="293"/>
      <c r="W41" s="597"/>
      <c r="X41" s="598"/>
      <c r="Y41" s="599"/>
      <c r="Z41" s="590"/>
      <c r="AA41" s="590"/>
      <c r="AB41" s="590"/>
      <c r="AC41" s="114" t="str">
        <f>IFERROR(VLOOKUP(Z41,【参考】数式用!$A$4:$B$57,2,FALSE),"")</f>
        <v/>
      </c>
      <c r="AD41" s="291"/>
      <c r="AE41" s="297"/>
      <c r="AF41" s="294">
        <f t="shared" si="0"/>
        <v>0</v>
      </c>
      <c r="AG41" s="510"/>
      <c r="AP41" s="104" t="str">
        <f>IF($L$16="", "", VLOOKUP(Z41,【参考】数式用!$A$2:$O$57,14,FALSE))</f>
        <v/>
      </c>
      <c r="AQ41" s="28" t="e">
        <f>VLOOKUP(Z41,【参考】数式用!$A$2:$O$57,15,FALSE)</f>
        <v>#N/A</v>
      </c>
    </row>
    <row r="42" spans="1:43" ht="49.95" customHeight="1">
      <c r="A42" s="51">
        <v>8</v>
      </c>
      <c r="B42" s="670"/>
      <c r="C42" s="671"/>
      <c r="D42" s="671"/>
      <c r="E42" s="671"/>
      <c r="F42" s="671"/>
      <c r="G42" s="671"/>
      <c r="H42" s="671"/>
      <c r="I42" s="671"/>
      <c r="J42" s="671"/>
      <c r="K42" s="671"/>
      <c r="L42" s="642"/>
      <c r="M42" s="642"/>
      <c r="N42" s="642"/>
      <c r="O42" s="642"/>
      <c r="P42" s="642"/>
      <c r="Q42" s="610"/>
      <c r="R42" s="610"/>
      <c r="S42" s="610"/>
      <c r="T42" s="610"/>
      <c r="U42" s="610"/>
      <c r="V42" s="293"/>
      <c r="W42" s="590"/>
      <c r="X42" s="590"/>
      <c r="Y42" s="590"/>
      <c r="Z42" s="590"/>
      <c r="AA42" s="590"/>
      <c r="AB42" s="590"/>
      <c r="AC42" s="114" t="str">
        <f>IFERROR(VLOOKUP(Z42,【参考】数式用!$A$4:$B$57,2,FALSE),"")</f>
        <v/>
      </c>
      <c r="AD42" s="291"/>
      <c r="AE42" s="297"/>
      <c r="AF42" s="294">
        <f t="shared" si="0"/>
        <v>0</v>
      </c>
      <c r="AG42" s="510"/>
      <c r="AP42" s="104" t="str">
        <f>IF($L$16="", "", VLOOKUP(Z42,【参考】数式用!$A$2:$O$57,14,FALSE))</f>
        <v/>
      </c>
      <c r="AQ42" s="28" t="e">
        <f>VLOOKUP(Z42,【参考】数式用!$A$2:$O$57,15,FALSE)</f>
        <v>#N/A</v>
      </c>
    </row>
    <row r="43" spans="1:43" ht="49.95" customHeight="1">
      <c r="A43" s="51">
        <v>9</v>
      </c>
      <c r="B43" s="670"/>
      <c r="C43" s="671"/>
      <c r="D43" s="671"/>
      <c r="E43" s="671"/>
      <c r="F43" s="671"/>
      <c r="G43" s="671"/>
      <c r="H43" s="671"/>
      <c r="I43" s="671"/>
      <c r="J43" s="671"/>
      <c r="K43" s="671"/>
      <c r="L43" s="642"/>
      <c r="M43" s="642"/>
      <c r="N43" s="642"/>
      <c r="O43" s="642"/>
      <c r="P43" s="642"/>
      <c r="Q43" s="610"/>
      <c r="R43" s="610"/>
      <c r="S43" s="610"/>
      <c r="T43" s="610"/>
      <c r="U43" s="610"/>
      <c r="V43" s="293"/>
      <c r="W43" s="590"/>
      <c r="X43" s="590"/>
      <c r="Y43" s="590"/>
      <c r="Z43" s="590"/>
      <c r="AA43" s="590"/>
      <c r="AB43" s="590"/>
      <c r="AC43" s="114" t="str">
        <f>IFERROR(VLOOKUP(Z43,【参考】数式用!$A$4:$B$57,2,FALSE),"")</f>
        <v/>
      </c>
      <c r="AD43" s="291"/>
      <c r="AE43" s="297"/>
      <c r="AF43" s="294">
        <f t="shared" si="0"/>
        <v>0</v>
      </c>
      <c r="AG43" s="510"/>
      <c r="AP43" s="104" t="str">
        <f>IF($L$16="", "", VLOOKUP(Z43,【参考】数式用!$A$2:$O$57,14,FALSE))</f>
        <v/>
      </c>
      <c r="AQ43" s="28" t="e">
        <f>VLOOKUP(Z43,【参考】数式用!$A$2:$O$57,15,FALSE)</f>
        <v>#N/A</v>
      </c>
    </row>
    <row r="44" spans="1:43" ht="49.95" customHeight="1">
      <c r="A44" s="51">
        <v>10</v>
      </c>
      <c r="B44" s="670"/>
      <c r="C44" s="671"/>
      <c r="D44" s="671"/>
      <c r="E44" s="671"/>
      <c r="F44" s="671"/>
      <c r="G44" s="671"/>
      <c r="H44" s="671"/>
      <c r="I44" s="671"/>
      <c r="J44" s="671"/>
      <c r="K44" s="671"/>
      <c r="L44" s="642"/>
      <c r="M44" s="642"/>
      <c r="N44" s="642"/>
      <c r="O44" s="642"/>
      <c r="P44" s="642"/>
      <c r="Q44" s="610"/>
      <c r="R44" s="610"/>
      <c r="S44" s="610"/>
      <c r="T44" s="610"/>
      <c r="U44" s="610"/>
      <c r="V44" s="293"/>
      <c r="W44" s="590"/>
      <c r="X44" s="590"/>
      <c r="Y44" s="590"/>
      <c r="Z44" s="590"/>
      <c r="AA44" s="590"/>
      <c r="AB44" s="590"/>
      <c r="AC44" s="114" t="str">
        <f>IFERROR(VLOOKUP(Z44,【参考】数式用!$A$4:$B$57,2,FALSE),"")</f>
        <v/>
      </c>
      <c r="AD44" s="291"/>
      <c r="AE44" s="297"/>
      <c r="AF44" s="294">
        <f t="shared" si="0"/>
        <v>0</v>
      </c>
      <c r="AG44" s="510"/>
      <c r="AP44" s="104" t="str">
        <f>IF($L$16="", "", VLOOKUP(Z44,【参考】数式用!$A$2:$O$57,14,FALSE))</f>
        <v/>
      </c>
      <c r="AQ44" s="28" t="e">
        <f>VLOOKUP(Z44,【参考】数式用!$A$2:$O$57,15,FALSE)</f>
        <v>#N/A</v>
      </c>
    </row>
    <row r="45" spans="1:43" ht="49.95" customHeight="1">
      <c r="A45" s="51">
        <v>11</v>
      </c>
      <c r="B45" s="670"/>
      <c r="C45" s="671"/>
      <c r="D45" s="671"/>
      <c r="E45" s="671"/>
      <c r="F45" s="671"/>
      <c r="G45" s="671"/>
      <c r="H45" s="671"/>
      <c r="I45" s="671"/>
      <c r="J45" s="671"/>
      <c r="K45" s="671"/>
      <c r="L45" s="642"/>
      <c r="M45" s="642"/>
      <c r="N45" s="642"/>
      <c r="O45" s="642"/>
      <c r="P45" s="642"/>
      <c r="Q45" s="610"/>
      <c r="R45" s="610"/>
      <c r="S45" s="610"/>
      <c r="T45" s="610"/>
      <c r="U45" s="610"/>
      <c r="V45" s="293"/>
      <c r="W45" s="590"/>
      <c r="X45" s="590"/>
      <c r="Y45" s="590"/>
      <c r="Z45" s="590"/>
      <c r="AA45" s="590"/>
      <c r="AB45" s="590"/>
      <c r="AC45" s="114" t="str">
        <f>IFERROR(VLOOKUP(Z45,【参考】数式用!$A$4:$B$57,2,FALSE),"")</f>
        <v/>
      </c>
      <c r="AD45" s="291"/>
      <c r="AE45" s="297"/>
      <c r="AF45" s="294">
        <f t="shared" si="0"/>
        <v>0</v>
      </c>
      <c r="AG45" s="510"/>
      <c r="AP45" s="104" t="str">
        <f>IF($L$16="", "", VLOOKUP(Z45,【参考】数式用!$A$2:$O$57,14,FALSE))</f>
        <v/>
      </c>
      <c r="AQ45" s="28" t="e">
        <f>VLOOKUP(Z45,【参考】数式用!$A$2:$O$57,15,FALSE)</f>
        <v>#N/A</v>
      </c>
    </row>
    <row r="46" spans="1:43" ht="49.95" customHeight="1">
      <c r="A46" s="51">
        <v>12</v>
      </c>
      <c r="B46" s="670"/>
      <c r="C46" s="671"/>
      <c r="D46" s="671"/>
      <c r="E46" s="671"/>
      <c r="F46" s="671"/>
      <c r="G46" s="671"/>
      <c r="H46" s="671"/>
      <c r="I46" s="671"/>
      <c r="J46" s="671"/>
      <c r="K46" s="671"/>
      <c r="L46" s="642"/>
      <c r="M46" s="642"/>
      <c r="N46" s="642"/>
      <c r="O46" s="642"/>
      <c r="P46" s="642"/>
      <c r="Q46" s="610"/>
      <c r="R46" s="610"/>
      <c r="S46" s="610"/>
      <c r="T46" s="610"/>
      <c r="U46" s="610"/>
      <c r="V46" s="293"/>
      <c r="W46" s="590"/>
      <c r="X46" s="590"/>
      <c r="Y46" s="590"/>
      <c r="Z46" s="590"/>
      <c r="AA46" s="590"/>
      <c r="AB46" s="590"/>
      <c r="AC46" s="114" t="str">
        <f>IFERROR(VLOOKUP(Z46,【参考】数式用!$A$4:$B$57,2,FALSE),"")</f>
        <v/>
      </c>
      <c r="AD46" s="291"/>
      <c r="AE46" s="297"/>
      <c r="AF46" s="294">
        <f t="shared" si="0"/>
        <v>0</v>
      </c>
      <c r="AG46" s="510"/>
      <c r="AP46" s="104" t="str">
        <f>IF($L$16="", "", VLOOKUP(Z46,【参考】数式用!$A$2:$O$57,14,FALSE))</f>
        <v/>
      </c>
      <c r="AQ46" s="28" t="e">
        <f>VLOOKUP(Z46,【参考】数式用!$A$2:$O$57,15,FALSE)</f>
        <v>#N/A</v>
      </c>
    </row>
    <row r="47" spans="1:43" ht="49.95" customHeight="1">
      <c r="A47" s="51">
        <v>13</v>
      </c>
      <c r="B47" s="670"/>
      <c r="C47" s="671"/>
      <c r="D47" s="671"/>
      <c r="E47" s="671"/>
      <c r="F47" s="671"/>
      <c r="G47" s="671"/>
      <c r="H47" s="671"/>
      <c r="I47" s="671"/>
      <c r="J47" s="671"/>
      <c r="K47" s="671"/>
      <c r="L47" s="642"/>
      <c r="M47" s="642"/>
      <c r="N47" s="642"/>
      <c r="O47" s="642"/>
      <c r="P47" s="642"/>
      <c r="Q47" s="610"/>
      <c r="R47" s="610"/>
      <c r="S47" s="610"/>
      <c r="T47" s="610"/>
      <c r="U47" s="610"/>
      <c r="V47" s="293"/>
      <c r="W47" s="590"/>
      <c r="X47" s="590"/>
      <c r="Y47" s="590"/>
      <c r="Z47" s="590"/>
      <c r="AA47" s="590"/>
      <c r="AB47" s="590"/>
      <c r="AC47" s="114" t="str">
        <f>IFERROR(VLOOKUP(Z47,【参考】数式用!$A$4:$B$57,2,FALSE),"")</f>
        <v/>
      </c>
      <c r="AD47" s="291"/>
      <c r="AE47" s="297"/>
      <c r="AF47" s="294">
        <f t="shared" si="0"/>
        <v>0</v>
      </c>
      <c r="AG47" s="510"/>
      <c r="AP47" s="104" t="str">
        <f>IF($L$16="", "", VLOOKUP(Z47,【参考】数式用!$A$2:$O$57,14,FALSE))</f>
        <v/>
      </c>
      <c r="AQ47" s="28" t="e">
        <f>VLOOKUP(Z47,【参考】数式用!$A$2:$O$57,15,FALSE)</f>
        <v>#N/A</v>
      </c>
    </row>
    <row r="48" spans="1:43" ht="49.95" customHeight="1">
      <c r="A48" s="51">
        <v>14</v>
      </c>
      <c r="B48" s="670"/>
      <c r="C48" s="671"/>
      <c r="D48" s="671"/>
      <c r="E48" s="671"/>
      <c r="F48" s="671"/>
      <c r="G48" s="671"/>
      <c r="H48" s="671"/>
      <c r="I48" s="671"/>
      <c r="J48" s="671"/>
      <c r="K48" s="671"/>
      <c r="L48" s="642"/>
      <c r="M48" s="642"/>
      <c r="N48" s="642"/>
      <c r="O48" s="642"/>
      <c r="P48" s="642"/>
      <c r="Q48" s="610"/>
      <c r="R48" s="610"/>
      <c r="S48" s="610"/>
      <c r="T48" s="610"/>
      <c r="U48" s="610"/>
      <c r="V48" s="293"/>
      <c r="W48" s="590"/>
      <c r="X48" s="590"/>
      <c r="Y48" s="590"/>
      <c r="Z48" s="590"/>
      <c r="AA48" s="590"/>
      <c r="AB48" s="590"/>
      <c r="AC48" s="114" t="str">
        <f>IFERROR(VLOOKUP(Z48,【参考】数式用!$A$4:$B$57,2,FALSE),"")</f>
        <v/>
      </c>
      <c r="AD48" s="291"/>
      <c r="AE48" s="297"/>
      <c r="AF48" s="294">
        <f t="shared" si="0"/>
        <v>0</v>
      </c>
      <c r="AG48" s="510"/>
      <c r="AP48" s="104" t="str">
        <f>IF($L$16="", "", VLOOKUP(Z48,【参考】数式用!$A$2:$O$57,14,FALSE))</f>
        <v/>
      </c>
      <c r="AQ48" s="28" t="e">
        <f>VLOOKUP(Z48,【参考】数式用!$A$2:$O$57,15,FALSE)</f>
        <v>#N/A</v>
      </c>
    </row>
    <row r="49" spans="1:43" ht="49.95" customHeight="1">
      <c r="A49" s="51">
        <v>15</v>
      </c>
      <c r="B49" s="670"/>
      <c r="C49" s="671"/>
      <c r="D49" s="671"/>
      <c r="E49" s="671"/>
      <c r="F49" s="671"/>
      <c r="G49" s="671"/>
      <c r="H49" s="671"/>
      <c r="I49" s="671"/>
      <c r="J49" s="671"/>
      <c r="K49" s="671"/>
      <c r="L49" s="642"/>
      <c r="M49" s="642"/>
      <c r="N49" s="642"/>
      <c r="O49" s="642"/>
      <c r="P49" s="642"/>
      <c r="Q49" s="610"/>
      <c r="R49" s="610"/>
      <c r="S49" s="610"/>
      <c r="T49" s="610"/>
      <c r="U49" s="610"/>
      <c r="V49" s="293"/>
      <c r="W49" s="590"/>
      <c r="X49" s="590"/>
      <c r="Y49" s="590"/>
      <c r="Z49" s="590"/>
      <c r="AA49" s="590"/>
      <c r="AB49" s="590"/>
      <c r="AC49" s="114" t="str">
        <f>IFERROR(VLOOKUP(Z49,【参考】数式用!$A$4:$B$57,2,FALSE),"")</f>
        <v/>
      </c>
      <c r="AD49" s="291"/>
      <c r="AE49" s="297"/>
      <c r="AF49" s="294">
        <f t="shared" si="0"/>
        <v>0</v>
      </c>
      <c r="AG49" s="510"/>
      <c r="AP49" s="104" t="str">
        <f>IF($L$16="", "", VLOOKUP(Z49,【参考】数式用!$A$2:$O$57,14,FALSE))</f>
        <v/>
      </c>
      <c r="AQ49" s="28" t="e">
        <f>VLOOKUP(Z49,【参考】数式用!$A$2:$O$57,15,FALSE)</f>
        <v>#N/A</v>
      </c>
    </row>
    <row r="50" spans="1:43" ht="49.95" customHeight="1">
      <c r="A50" s="51">
        <v>16</v>
      </c>
      <c r="B50" s="670"/>
      <c r="C50" s="671"/>
      <c r="D50" s="671"/>
      <c r="E50" s="671"/>
      <c r="F50" s="671"/>
      <c r="G50" s="671"/>
      <c r="H50" s="671"/>
      <c r="I50" s="671"/>
      <c r="J50" s="671"/>
      <c r="K50" s="671"/>
      <c r="L50" s="642"/>
      <c r="M50" s="642"/>
      <c r="N50" s="642"/>
      <c r="O50" s="642"/>
      <c r="P50" s="642"/>
      <c r="Q50" s="610"/>
      <c r="R50" s="610"/>
      <c r="S50" s="610"/>
      <c r="T50" s="610"/>
      <c r="U50" s="610"/>
      <c r="V50" s="293"/>
      <c r="W50" s="590"/>
      <c r="X50" s="590"/>
      <c r="Y50" s="590"/>
      <c r="Z50" s="590"/>
      <c r="AA50" s="590"/>
      <c r="AB50" s="590"/>
      <c r="AC50" s="114" t="str">
        <f>IFERROR(VLOOKUP(Z50,【参考】数式用!$A$4:$B$57,2,FALSE),"")</f>
        <v/>
      </c>
      <c r="AD50" s="291"/>
      <c r="AE50" s="297"/>
      <c r="AF50" s="294">
        <f t="shared" si="0"/>
        <v>0</v>
      </c>
      <c r="AG50" s="510"/>
      <c r="AP50" s="104" t="str">
        <f>IF($L$16="", "", VLOOKUP(Z50,【参考】数式用!$A$2:$O$57,14,FALSE))</f>
        <v/>
      </c>
      <c r="AQ50" s="28" t="e">
        <f>VLOOKUP(Z50,【参考】数式用!$A$2:$O$57,15,FALSE)</f>
        <v>#N/A</v>
      </c>
    </row>
    <row r="51" spans="1:43" ht="49.95" customHeight="1">
      <c r="A51" s="51">
        <v>17</v>
      </c>
      <c r="B51" s="670"/>
      <c r="C51" s="671"/>
      <c r="D51" s="671"/>
      <c r="E51" s="671"/>
      <c r="F51" s="671"/>
      <c r="G51" s="671"/>
      <c r="H51" s="671"/>
      <c r="I51" s="671"/>
      <c r="J51" s="671"/>
      <c r="K51" s="671"/>
      <c r="L51" s="642"/>
      <c r="M51" s="642"/>
      <c r="N51" s="642"/>
      <c r="O51" s="642"/>
      <c r="P51" s="642"/>
      <c r="Q51" s="610"/>
      <c r="R51" s="610"/>
      <c r="S51" s="610"/>
      <c r="T51" s="610"/>
      <c r="U51" s="610"/>
      <c r="V51" s="293"/>
      <c r="W51" s="590"/>
      <c r="X51" s="590"/>
      <c r="Y51" s="590"/>
      <c r="Z51" s="590"/>
      <c r="AA51" s="590"/>
      <c r="AB51" s="590"/>
      <c r="AC51" s="114" t="str">
        <f>IFERROR(VLOOKUP(Z51,【参考】数式用!$A$4:$B$57,2,FALSE),"")</f>
        <v/>
      </c>
      <c r="AD51" s="291"/>
      <c r="AE51" s="297"/>
      <c r="AF51" s="294">
        <f t="shared" si="0"/>
        <v>0</v>
      </c>
      <c r="AG51" s="510"/>
      <c r="AP51" s="104" t="str">
        <f>IF($L$16="", "", VLOOKUP(Z51,【参考】数式用!$A$2:$O$57,14,FALSE))</f>
        <v/>
      </c>
      <c r="AQ51" s="28" t="e">
        <f>VLOOKUP(Z51,【参考】数式用!$A$2:$O$57,15,FALSE)</f>
        <v>#N/A</v>
      </c>
    </row>
    <row r="52" spans="1:43" ht="49.95" customHeight="1">
      <c r="A52" s="51">
        <v>18</v>
      </c>
      <c r="B52" s="670"/>
      <c r="C52" s="671"/>
      <c r="D52" s="671"/>
      <c r="E52" s="671"/>
      <c r="F52" s="671"/>
      <c r="G52" s="671"/>
      <c r="H52" s="671"/>
      <c r="I52" s="671"/>
      <c r="J52" s="671"/>
      <c r="K52" s="671"/>
      <c r="L52" s="642"/>
      <c r="M52" s="642"/>
      <c r="N52" s="642"/>
      <c r="O52" s="642"/>
      <c r="P52" s="642"/>
      <c r="Q52" s="610"/>
      <c r="R52" s="610"/>
      <c r="S52" s="610"/>
      <c r="T52" s="610"/>
      <c r="U52" s="610"/>
      <c r="V52" s="293"/>
      <c r="W52" s="590"/>
      <c r="X52" s="590"/>
      <c r="Y52" s="590"/>
      <c r="Z52" s="590"/>
      <c r="AA52" s="590"/>
      <c r="AB52" s="590"/>
      <c r="AC52" s="114" t="str">
        <f>IFERROR(VLOOKUP(Z52,【参考】数式用!$A$4:$B$57,2,FALSE),"")</f>
        <v/>
      </c>
      <c r="AD52" s="291"/>
      <c r="AE52" s="297"/>
      <c r="AF52" s="294">
        <f t="shared" si="0"/>
        <v>0</v>
      </c>
      <c r="AG52" s="510"/>
      <c r="AP52" s="104" t="str">
        <f>IF($L$16="", "", VLOOKUP(Z52,【参考】数式用!$A$2:$O$57,14,FALSE))</f>
        <v/>
      </c>
      <c r="AQ52" s="28" t="e">
        <f>VLOOKUP(Z52,【参考】数式用!$A$2:$O$57,15,FALSE)</f>
        <v>#N/A</v>
      </c>
    </row>
    <row r="53" spans="1:43" ht="49.95" customHeight="1">
      <c r="A53" s="51">
        <v>19</v>
      </c>
      <c r="B53" s="670"/>
      <c r="C53" s="671"/>
      <c r="D53" s="671"/>
      <c r="E53" s="671"/>
      <c r="F53" s="671"/>
      <c r="G53" s="671"/>
      <c r="H53" s="671"/>
      <c r="I53" s="671"/>
      <c r="J53" s="671"/>
      <c r="K53" s="671"/>
      <c r="L53" s="642"/>
      <c r="M53" s="642"/>
      <c r="N53" s="642"/>
      <c r="O53" s="642"/>
      <c r="P53" s="642"/>
      <c r="Q53" s="610"/>
      <c r="R53" s="610"/>
      <c r="S53" s="610"/>
      <c r="T53" s="610"/>
      <c r="U53" s="610"/>
      <c r="V53" s="293"/>
      <c r="W53" s="590"/>
      <c r="X53" s="590"/>
      <c r="Y53" s="590"/>
      <c r="Z53" s="590"/>
      <c r="AA53" s="590"/>
      <c r="AB53" s="590"/>
      <c r="AC53" s="114" t="str">
        <f>IFERROR(VLOOKUP(Z53,【参考】数式用!$A$4:$B$57,2,FALSE),"")</f>
        <v/>
      </c>
      <c r="AD53" s="291"/>
      <c r="AE53" s="297"/>
      <c r="AF53" s="294">
        <f t="shared" si="0"/>
        <v>0</v>
      </c>
      <c r="AG53" s="510"/>
      <c r="AP53" s="104" t="str">
        <f>IF($L$16="", "", VLOOKUP(Z53,【参考】数式用!$A$2:$O$57,14,FALSE))</f>
        <v/>
      </c>
      <c r="AQ53" s="28" t="e">
        <f>VLOOKUP(Z53,【参考】数式用!$A$2:$O$57,15,FALSE)</f>
        <v>#N/A</v>
      </c>
    </row>
    <row r="54" spans="1:43" ht="49.95" customHeight="1">
      <c r="A54" s="51">
        <v>20</v>
      </c>
      <c r="B54" s="670"/>
      <c r="C54" s="671"/>
      <c r="D54" s="671"/>
      <c r="E54" s="671"/>
      <c r="F54" s="671"/>
      <c r="G54" s="671"/>
      <c r="H54" s="671"/>
      <c r="I54" s="671"/>
      <c r="J54" s="671"/>
      <c r="K54" s="671"/>
      <c r="L54" s="642"/>
      <c r="M54" s="642"/>
      <c r="N54" s="642"/>
      <c r="O54" s="642"/>
      <c r="P54" s="642"/>
      <c r="Q54" s="610"/>
      <c r="R54" s="610"/>
      <c r="S54" s="610"/>
      <c r="T54" s="610"/>
      <c r="U54" s="610"/>
      <c r="V54" s="293"/>
      <c r="W54" s="590"/>
      <c r="X54" s="590"/>
      <c r="Y54" s="590"/>
      <c r="Z54" s="590"/>
      <c r="AA54" s="590"/>
      <c r="AB54" s="590"/>
      <c r="AC54" s="114" t="str">
        <f>IFERROR(VLOOKUP(Z54,【参考】数式用!$A$4:$B$57,2,FALSE),"")</f>
        <v/>
      </c>
      <c r="AD54" s="291"/>
      <c r="AE54" s="297"/>
      <c r="AF54" s="294">
        <f t="shared" si="0"/>
        <v>0</v>
      </c>
      <c r="AG54" s="510"/>
      <c r="AP54" s="104" t="str">
        <f>IF($L$16="", "", VLOOKUP(Z54,【参考】数式用!$A$2:$O$57,14,FALSE))</f>
        <v/>
      </c>
      <c r="AQ54" s="28" t="e">
        <f>VLOOKUP(Z54,【参考】数式用!$A$2:$O$57,15,FALSE)</f>
        <v>#N/A</v>
      </c>
    </row>
    <row r="55" spans="1:43" ht="49.95" customHeight="1">
      <c r="A55" s="51">
        <v>21</v>
      </c>
      <c r="B55" s="670"/>
      <c r="C55" s="671"/>
      <c r="D55" s="671"/>
      <c r="E55" s="671"/>
      <c r="F55" s="671"/>
      <c r="G55" s="671"/>
      <c r="H55" s="671"/>
      <c r="I55" s="671"/>
      <c r="J55" s="671"/>
      <c r="K55" s="671"/>
      <c r="L55" s="642"/>
      <c r="M55" s="642"/>
      <c r="N55" s="642"/>
      <c r="O55" s="642"/>
      <c r="P55" s="642"/>
      <c r="Q55" s="610"/>
      <c r="R55" s="610"/>
      <c r="S55" s="610"/>
      <c r="T55" s="610"/>
      <c r="U55" s="610"/>
      <c r="V55" s="293"/>
      <c r="W55" s="590"/>
      <c r="X55" s="590"/>
      <c r="Y55" s="590"/>
      <c r="Z55" s="590"/>
      <c r="AA55" s="590"/>
      <c r="AB55" s="590"/>
      <c r="AC55" s="114" t="str">
        <f>IFERROR(VLOOKUP(Z55,【参考】数式用!$A$4:$B$57,2,FALSE),"")</f>
        <v/>
      </c>
      <c r="AD55" s="291"/>
      <c r="AE55" s="297"/>
      <c r="AF55" s="294">
        <f t="shared" si="0"/>
        <v>0</v>
      </c>
      <c r="AG55" s="510"/>
      <c r="AP55" s="104" t="str">
        <f>IF($L$16="", "", VLOOKUP(Z55,【参考】数式用!$A$2:$O$57,14,FALSE))</f>
        <v/>
      </c>
      <c r="AQ55" s="28" t="e">
        <f>VLOOKUP(Z55,【参考】数式用!$A$2:$O$57,15,FALSE)</f>
        <v>#N/A</v>
      </c>
    </row>
    <row r="56" spans="1:43" ht="49.95" customHeight="1">
      <c r="A56" s="51">
        <v>22</v>
      </c>
      <c r="B56" s="670"/>
      <c r="C56" s="671"/>
      <c r="D56" s="671"/>
      <c r="E56" s="671"/>
      <c r="F56" s="671"/>
      <c r="G56" s="671"/>
      <c r="H56" s="671"/>
      <c r="I56" s="671"/>
      <c r="J56" s="671"/>
      <c r="K56" s="671"/>
      <c r="L56" s="642"/>
      <c r="M56" s="642"/>
      <c r="N56" s="642"/>
      <c r="O56" s="642"/>
      <c r="P56" s="642"/>
      <c r="Q56" s="610"/>
      <c r="R56" s="610"/>
      <c r="S56" s="610"/>
      <c r="T56" s="610"/>
      <c r="U56" s="610"/>
      <c r="V56" s="293"/>
      <c r="W56" s="590"/>
      <c r="X56" s="590"/>
      <c r="Y56" s="590"/>
      <c r="Z56" s="590"/>
      <c r="AA56" s="590"/>
      <c r="AB56" s="590"/>
      <c r="AC56" s="114" t="str">
        <f>IFERROR(VLOOKUP(Z56,【参考】数式用!$A$4:$B$57,2,FALSE),"")</f>
        <v/>
      </c>
      <c r="AD56" s="291"/>
      <c r="AE56" s="297"/>
      <c r="AF56" s="294">
        <f t="shared" si="0"/>
        <v>0</v>
      </c>
      <c r="AG56" s="510"/>
      <c r="AP56" s="104" t="str">
        <f>IF($L$16="", "", VLOOKUP(Z56,【参考】数式用!$A$2:$O$57,14,FALSE))</f>
        <v/>
      </c>
      <c r="AQ56" s="28" t="e">
        <f>VLOOKUP(Z56,【参考】数式用!$A$2:$O$57,15,FALSE)</f>
        <v>#N/A</v>
      </c>
    </row>
    <row r="57" spans="1:43" ht="49.95" customHeight="1">
      <c r="A57" s="51">
        <v>23</v>
      </c>
      <c r="B57" s="670"/>
      <c r="C57" s="671"/>
      <c r="D57" s="671"/>
      <c r="E57" s="671"/>
      <c r="F57" s="671"/>
      <c r="G57" s="671"/>
      <c r="H57" s="671"/>
      <c r="I57" s="671"/>
      <c r="J57" s="671"/>
      <c r="K57" s="671"/>
      <c r="L57" s="642"/>
      <c r="M57" s="642"/>
      <c r="N57" s="642"/>
      <c r="O57" s="642"/>
      <c r="P57" s="642"/>
      <c r="Q57" s="610"/>
      <c r="R57" s="610"/>
      <c r="S57" s="610"/>
      <c r="T57" s="610"/>
      <c r="U57" s="610"/>
      <c r="V57" s="293"/>
      <c r="W57" s="590"/>
      <c r="X57" s="590"/>
      <c r="Y57" s="590"/>
      <c r="Z57" s="590"/>
      <c r="AA57" s="590"/>
      <c r="AB57" s="590"/>
      <c r="AC57" s="114" t="str">
        <f>IFERROR(VLOOKUP(Z57,【参考】数式用!$A$4:$B$57,2,FALSE),"")</f>
        <v/>
      </c>
      <c r="AD57" s="291"/>
      <c r="AE57" s="297"/>
      <c r="AF57" s="294">
        <f t="shared" si="0"/>
        <v>0</v>
      </c>
      <c r="AG57" s="510"/>
      <c r="AP57" s="104" t="str">
        <f>IF($L$16="", "", VLOOKUP(Z57,【参考】数式用!$A$2:$O$57,14,FALSE))</f>
        <v/>
      </c>
      <c r="AQ57" s="28" t="e">
        <f>VLOOKUP(Z57,【参考】数式用!$A$2:$O$57,15,FALSE)</f>
        <v>#N/A</v>
      </c>
    </row>
    <row r="58" spans="1:43" ht="49.95" customHeight="1">
      <c r="A58" s="51">
        <v>24</v>
      </c>
      <c r="B58" s="670"/>
      <c r="C58" s="671"/>
      <c r="D58" s="671"/>
      <c r="E58" s="671"/>
      <c r="F58" s="671"/>
      <c r="G58" s="671"/>
      <c r="H58" s="671"/>
      <c r="I58" s="671"/>
      <c r="J58" s="671"/>
      <c r="K58" s="671"/>
      <c r="L58" s="642"/>
      <c r="M58" s="642"/>
      <c r="N58" s="642"/>
      <c r="O58" s="642"/>
      <c r="P58" s="642"/>
      <c r="Q58" s="610"/>
      <c r="R58" s="610"/>
      <c r="S58" s="610"/>
      <c r="T58" s="610"/>
      <c r="U58" s="610"/>
      <c r="V58" s="293"/>
      <c r="W58" s="590"/>
      <c r="X58" s="590"/>
      <c r="Y58" s="590"/>
      <c r="Z58" s="590"/>
      <c r="AA58" s="590"/>
      <c r="AB58" s="590"/>
      <c r="AC58" s="114" t="str">
        <f>IFERROR(VLOOKUP(Z58,【参考】数式用!$A$4:$B$57,2,FALSE),"")</f>
        <v/>
      </c>
      <c r="AD58" s="291"/>
      <c r="AE58" s="297"/>
      <c r="AF58" s="294">
        <f t="shared" si="0"/>
        <v>0</v>
      </c>
      <c r="AG58" s="510"/>
      <c r="AP58" s="104" t="str">
        <f>IF($L$16="", "", VLOOKUP(Z58,【参考】数式用!$A$2:$O$57,14,FALSE))</f>
        <v/>
      </c>
      <c r="AQ58" s="28" t="e">
        <f>VLOOKUP(Z58,【参考】数式用!$A$2:$O$57,15,FALSE)</f>
        <v>#N/A</v>
      </c>
    </row>
    <row r="59" spans="1:43" ht="49.95" customHeight="1">
      <c r="A59" s="51">
        <v>25</v>
      </c>
      <c r="B59" s="670"/>
      <c r="C59" s="671"/>
      <c r="D59" s="671"/>
      <c r="E59" s="671"/>
      <c r="F59" s="671"/>
      <c r="G59" s="671"/>
      <c r="H59" s="671"/>
      <c r="I59" s="671"/>
      <c r="J59" s="671"/>
      <c r="K59" s="671"/>
      <c r="L59" s="642"/>
      <c r="M59" s="642"/>
      <c r="N59" s="642"/>
      <c r="O59" s="642"/>
      <c r="P59" s="642"/>
      <c r="Q59" s="610"/>
      <c r="R59" s="610"/>
      <c r="S59" s="610"/>
      <c r="T59" s="610"/>
      <c r="U59" s="610"/>
      <c r="V59" s="293"/>
      <c r="W59" s="590"/>
      <c r="X59" s="590"/>
      <c r="Y59" s="590"/>
      <c r="Z59" s="590"/>
      <c r="AA59" s="590"/>
      <c r="AB59" s="590"/>
      <c r="AC59" s="114" t="str">
        <f>IFERROR(VLOOKUP(Z59,【参考】数式用!$A$4:$B$57,2,FALSE),"")</f>
        <v/>
      </c>
      <c r="AD59" s="291"/>
      <c r="AE59" s="297"/>
      <c r="AF59" s="294">
        <f t="shared" si="0"/>
        <v>0</v>
      </c>
      <c r="AG59" s="510"/>
      <c r="AP59" s="104" t="str">
        <f>IF($L$16="", "", VLOOKUP(Z59,【参考】数式用!$A$2:$O$57,14,FALSE))</f>
        <v/>
      </c>
      <c r="AQ59" s="28" t="e">
        <f>VLOOKUP(Z59,【参考】数式用!$A$2:$O$57,15,FALSE)</f>
        <v>#N/A</v>
      </c>
    </row>
    <row r="60" spans="1:43" ht="49.95" customHeight="1">
      <c r="A60" s="51">
        <v>26</v>
      </c>
      <c r="B60" s="670"/>
      <c r="C60" s="671"/>
      <c r="D60" s="671"/>
      <c r="E60" s="671"/>
      <c r="F60" s="671"/>
      <c r="G60" s="671"/>
      <c r="H60" s="671"/>
      <c r="I60" s="671"/>
      <c r="J60" s="671"/>
      <c r="K60" s="671"/>
      <c r="L60" s="642"/>
      <c r="M60" s="642"/>
      <c r="N60" s="642"/>
      <c r="O60" s="642"/>
      <c r="P60" s="642"/>
      <c r="Q60" s="610"/>
      <c r="R60" s="610"/>
      <c r="S60" s="610"/>
      <c r="T60" s="610"/>
      <c r="U60" s="610"/>
      <c r="V60" s="293"/>
      <c r="W60" s="590"/>
      <c r="X60" s="590"/>
      <c r="Y60" s="590"/>
      <c r="Z60" s="590"/>
      <c r="AA60" s="590"/>
      <c r="AB60" s="590"/>
      <c r="AC60" s="114" t="str">
        <f>IFERROR(VLOOKUP(Z60,【参考】数式用!$A$4:$B$57,2,FALSE),"")</f>
        <v/>
      </c>
      <c r="AD60" s="291"/>
      <c r="AE60" s="297"/>
      <c r="AF60" s="294">
        <f t="shared" si="0"/>
        <v>0</v>
      </c>
      <c r="AG60" s="510"/>
      <c r="AP60" s="104" t="str">
        <f>IF($L$16="", "", VLOOKUP(Z60,【参考】数式用!$A$2:$O$57,14,FALSE))</f>
        <v/>
      </c>
      <c r="AQ60" s="28" t="e">
        <f>VLOOKUP(Z60,【参考】数式用!$A$2:$O$57,15,FALSE)</f>
        <v>#N/A</v>
      </c>
    </row>
    <row r="61" spans="1:43" ht="49.95" customHeight="1">
      <c r="A61" s="51">
        <v>27</v>
      </c>
      <c r="B61" s="670"/>
      <c r="C61" s="671"/>
      <c r="D61" s="671"/>
      <c r="E61" s="671"/>
      <c r="F61" s="671"/>
      <c r="G61" s="671"/>
      <c r="H61" s="671"/>
      <c r="I61" s="671"/>
      <c r="J61" s="671"/>
      <c r="K61" s="671"/>
      <c r="L61" s="642"/>
      <c r="M61" s="642"/>
      <c r="N61" s="642"/>
      <c r="O61" s="642"/>
      <c r="P61" s="642"/>
      <c r="Q61" s="610"/>
      <c r="R61" s="610"/>
      <c r="S61" s="610"/>
      <c r="T61" s="610"/>
      <c r="U61" s="610"/>
      <c r="V61" s="293"/>
      <c r="W61" s="590"/>
      <c r="X61" s="590"/>
      <c r="Y61" s="590"/>
      <c r="Z61" s="590"/>
      <c r="AA61" s="590"/>
      <c r="AB61" s="590"/>
      <c r="AC61" s="114" t="str">
        <f>IFERROR(VLOOKUP(Z61,【参考】数式用!$A$4:$B$57,2,FALSE),"")</f>
        <v/>
      </c>
      <c r="AD61" s="291"/>
      <c r="AE61" s="297"/>
      <c r="AF61" s="294">
        <f t="shared" si="0"/>
        <v>0</v>
      </c>
      <c r="AG61" s="510"/>
      <c r="AP61" s="104" t="str">
        <f>IF($L$16="", "", VLOOKUP(Z61,【参考】数式用!$A$2:$O$57,14,FALSE))</f>
        <v/>
      </c>
      <c r="AQ61" s="28" t="e">
        <f>VLOOKUP(Z61,【参考】数式用!$A$2:$O$57,15,FALSE)</f>
        <v>#N/A</v>
      </c>
    </row>
    <row r="62" spans="1:43" ht="49.95" customHeight="1">
      <c r="A62" s="51">
        <v>28</v>
      </c>
      <c r="B62" s="670"/>
      <c r="C62" s="671"/>
      <c r="D62" s="671"/>
      <c r="E62" s="671"/>
      <c r="F62" s="671"/>
      <c r="G62" s="671"/>
      <c r="H62" s="671"/>
      <c r="I62" s="671"/>
      <c r="J62" s="671"/>
      <c r="K62" s="671"/>
      <c r="L62" s="642"/>
      <c r="M62" s="642"/>
      <c r="N62" s="642"/>
      <c r="O62" s="642"/>
      <c r="P62" s="642"/>
      <c r="Q62" s="610"/>
      <c r="R62" s="610"/>
      <c r="S62" s="610"/>
      <c r="T62" s="610"/>
      <c r="U62" s="610"/>
      <c r="V62" s="293"/>
      <c r="W62" s="590"/>
      <c r="X62" s="590"/>
      <c r="Y62" s="590"/>
      <c r="Z62" s="590"/>
      <c r="AA62" s="590"/>
      <c r="AB62" s="590"/>
      <c r="AC62" s="114" t="str">
        <f>IFERROR(VLOOKUP(Z62,【参考】数式用!$A$4:$B$57,2,FALSE),"")</f>
        <v/>
      </c>
      <c r="AD62" s="291"/>
      <c r="AE62" s="297"/>
      <c r="AF62" s="294">
        <f t="shared" si="0"/>
        <v>0</v>
      </c>
      <c r="AG62" s="510"/>
      <c r="AP62" s="104" t="str">
        <f>IF($L$16="", "", VLOOKUP(Z62,【参考】数式用!$A$2:$O$57,14,FALSE))</f>
        <v/>
      </c>
      <c r="AQ62" s="28" t="e">
        <f>VLOOKUP(Z62,【参考】数式用!$A$2:$O$57,15,FALSE)</f>
        <v>#N/A</v>
      </c>
    </row>
    <row r="63" spans="1:43" ht="49.95" customHeight="1">
      <c r="A63" s="51">
        <v>29</v>
      </c>
      <c r="B63" s="670"/>
      <c r="C63" s="671"/>
      <c r="D63" s="671"/>
      <c r="E63" s="671"/>
      <c r="F63" s="671"/>
      <c r="G63" s="671"/>
      <c r="H63" s="671"/>
      <c r="I63" s="671"/>
      <c r="J63" s="671"/>
      <c r="K63" s="671"/>
      <c r="L63" s="642"/>
      <c r="M63" s="642"/>
      <c r="N63" s="642"/>
      <c r="O63" s="642"/>
      <c r="P63" s="642"/>
      <c r="Q63" s="610"/>
      <c r="R63" s="610"/>
      <c r="S63" s="610"/>
      <c r="T63" s="610"/>
      <c r="U63" s="610"/>
      <c r="V63" s="293"/>
      <c r="W63" s="590"/>
      <c r="X63" s="590"/>
      <c r="Y63" s="590"/>
      <c r="Z63" s="590"/>
      <c r="AA63" s="590"/>
      <c r="AB63" s="590"/>
      <c r="AC63" s="114" t="str">
        <f>IFERROR(VLOOKUP(Z63,【参考】数式用!$A$4:$B$57,2,FALSE),"")</f>
        <v/>
      </c>
      <c r="AD63" s="291"/>
      <c r="AE63" s="297"/>
      <c r="AF63" s="294">
        <f t="shared" si="0"/>
        <v>0</v>
      </c>
      <c r="AG63" s="510"/>
      <c r="AP63" s="104" t="str">
        <f>IF($L$16="", "", VLOOKUP(Z63,【参考】数式用!$A$2:$O$57,14,FALSE))</f>
        <v/>
      </c>
      <c r="AQ63" s="28" t="e">
        <f>VLOOKUP(Z63,【参考】数式用!$A$2:$O$57,15,FALSE)</f>
        <v>#N/A</v>
      </c>
    </row>
    <row r="64" spans="1:43" ht="49.95" customHeight="1">
      <c r="A64" s="51">
        <v>30</v>
      </c>
      <c r="B64" s="670"/>
      <c r="C64" s="671"/>
      <c r="D64" s="671"/>
      <c r="E64" s="671"/>
      <c r="F64" s="671"/>
      <c r="G64" s="671"/>
      <c r="H64" s="671"/>
      <c r="I64" s="671"/>
      <c r="J64" s="671"/>
      <c r="K64" s="671"/>
      <c r="L64" s="642"/>
      <c r="M64" s="642"/>
      <c r="N64" s="642"/>
      <c r="O64" s="642"/>
      <c r="P64" s="642"/>
      <c r="Q64" s="610"/>
      <c r="R64" s="610"/>
      <c r="S64" s="610"/>
      <c r="T64" s="610"/>
      <c r="U64" s="610"/>
      <c r="V64" s="293"/>
      <c r="W64" s="590"/>
      <c r="X64" s="590"/>
      <c r="Y64" s="590"/>
      <c r="Z64" s="590"/>
      <c r="AA64" s="590"/>
      <c r="AB64" s="590"/>
      <c r="AC64" s="114" t="str">
        <f>IFERROR(VLOOKUP(Z64,【参考】数式用!$A$4:$B$57,2,FALSE),"")</f>
        <v/>
      </c>
      <c r="AD64" s="291"/>
      <c r="AE64" s="297"/>
      <c r="AF64" s="294">
        <f t="shared" si="0"/>
        <v>0</v>
      </c>
      <c r="AG64" s="510"/>
      <c r="AP64" s="104" t="str">
        <f>IF($L$16="", "", VLOOKUP(Z64,【参考】数式用!$A$2:$O$57,14,FALSE))</f>
        <v/>
      </c>
      <c r="AQ64" s="28" t="e">
        <f>VLOOKUP(Z64,【参考】数式用!$A$2:$O$57,15,FALSE)</f>
        <v>#N/A</v>
      </c>
    </row>
    <row r="65" spans="1:43" ht="49.95" customHeight="1">
      <c r="A65" s="51">
        <v>31</v>
      </c>
      <c r="B65" s="670"/>
      <c r="C65" s="671"/>
      <c r="D65" s="671"/>
      <c r="E65" s="671"/>
      <c r="F65" s="671"/>
      <c r="G65" s="671"/>
      <c r="H65" s="671"/>
      <c r="I65" s="671"/>
      <c r="J65" s="671"/>
      <c r="K65" s="671"/>
      <c r="L65" s="642"/>
      <c r="M65" s="642"/>
      <c r="N65" s="642"/>
      <c r="O65" s="642"/>
      <c r="P65" s="642"/>
      <c r="Q65" s="610"/>
      <c r="R65" s="610"/>
      <c r="S65" s="610"/>
      <c r="T65" s="610"/>
      <c r="U65" s="610"/>
      <c r="V65" s="293"/>
      <c r="W65" s="590"/>
      <c r="X65" s="590"/>
      <c r="Y65" s="590"/>
      <c r="Z65" s="590"/>
      <c r="AA65" s="590"/>
      <c r="AB65" s="590"/>
      <c r="AC65" s="114" t="str">
        <f>IFERROR(VLOOKUP(Z65,【参考】数式用!$A$4:$B$57,2,FALSE),"")</f>
        <v/>
      </c>
      <c r="AD65" s="291"/>
      <c r="AE65" s="297"/>
      <c r="AF65" s="294">
        <f t="shared" si="0"/>
        <v>0</v>
      </c>
      <c r="AG65" s="510"/>
      <c r="AP65" s="104" t="str">
        <f>IF($L$16="", "", VLOOKUP(Z65,【参考】数式用!$A$2:$O$57,14,FALSE))</f>
        <v/>
      </c>
      <c r="AQ65" s="28" t="e">
        <f>VLOOKUP(Z65,【参考】数式用!$A$2:$O$57,15,FALSE)</f>
        <v>#N/A</v>
      </c>
    </row>
    <row r="66" spans="1:43" ht="49.95" customHeight="1">
      <c r="A66" s="51">
        <v>32</v>
      </c>
      <c r="B66" s="670"/>
      <c r="C66" s="671"/>
      <c r="D66" s="671"/>
      <c r="E66" s="671"/>
      <c r="F66" s="671"/>
      <c r="G66" s="671"/>
      <c r="H66" s="671"/>
      <c r="I66" s="671"/>
      <c r="J66" s="671"/>
      <c r="K66" s="671"/>
      <c r="L66" s="642"/>
      <c r="M66" s="642"/>
      <c r="N66" s="642"/>
      <c r="O66" s="642"/>
      <c r="P66" s="642"/>
      <c r="Q66" s="610"/>
      <c r="R66" s="610"/>
      <c r="S66" s="610"/>
      <c r="T66" s="610"/>
      <c r="U66" s="610"/>
      <c r="V66" s="293"/>
      <c r="W66" s="590"/>
      <c r="X66" s="590"/>
      <c r="Y66" s="590"/>
      <c r="Z66" s="590"/>
      <c r="AA66" s="590"/>
      <c r="AB66" s="590"/>
      <c r="AC66" s="114" t="str">
        <f>IFERROR(VLOOKUP(Z66,【参考】数式用!$A$4:$B$57,2,FALSE),"")</f>
        <v/>
      </c>
      <c r="AD66" s="291"/>
      <c r="AE66" s="297"/>
      <c r="AF66" s="294">
        <f t="shared" si="0"/>
        <v>0</v>
      </c>
      <c r="AG66" s="510"/>
      <c r="AP66" s="104" t="str">
        <f>IF($L$16="", "", VLOOKUP(Z66,【参考】数式用!$A$2:$O$57,14,FALSE))</f>
        <v/>
      </c>
      <c r="AQ66" s="28" t="e">
        <f>VLOOKUP(Z66,【参考】数式用!$A$2:$O$57,15,FALSE)</f>
        <v>#N/A</v>
      </c>
    </row>
    <row r="67" spans="1:43" ht="49.95" customHeight="1">
      <c r="A67" s="51">
        <v>33</v>
      </c>
      <c r="B67" s="670"/>
      <c r="C67" s="671"/>
      <c r="D67" s="671"/>
      <c r="E67" s="671"/>
      <c r="F67" s="671"/>
      <c r="G67" s="671"/>
      <c r="H67" s="671"/>
      <c r="I67" s="671"/>
      <c r="J67" s="671"/>
      <c r="K67" s="671"/>
      <c r="L67" s="642"/>
      <c r="M67" s="642"/>
      <c r="N67" s="642"/>
      <c r="O67" s="642"/>
      <c r="P67" s="642"/>
      <c r="Q67" s="610"/>
      <c r="R67" s="610"/>
      <c r="S67" s="610"/>
      <c r="T67" s="610"/>
      <c r="U67" s="610"/>
      <c r="V67" s="293"/>
      <c r="W67" s="590"/>
      <c r="X67" s="590"/>
      <c r="Y67" s="590"/>
      <c r="Z67" s="590"/>
      <c r="AA67" s="590"/>
      <c r="AB67" s="590"/>
      <c r="AC67" s="114" t="str">
        <f>IFERROR(VLOOKUP(Z67,【参考】数式用!$A$4:$B$57,2,FALSE),"")</f>
        <v/>
      </c>
      <c r="AD67" s="291"/>
      <c r="AE67" s="297"/>
      <c r="AF67" s="294">
        <f t="shared" si="0"/>
        <v>0</v>
      </c>
      <c r="AG67" s="510"/>
      <c r="AP67" s="104" t="str">
        <f>IF($L$16="", "", VLOOKUP(Z67,【参考】数式用!$A$2:$O$57,14,FALSE))</f>
        <v/>
      </c>
      <c r="AQ67" s="28" t="e">
        <f>VLOOKUP(Z67,【参考】数式用!$A$2:$O$57,15,FALSE)</f>
        <v>#N/A</v>
      </c>
    </row>
    <row r="68" spans="1:43" ht="49.95" customHeight="1">
      <c r="A68" s="51">
        <v>34</v>
      </c>
      <c r="B68" s="670"/>
      <c r="C68" s="671"/>
      <c r="D68" s="671"/>
      <c r="E68" s="671"/>
      <c r="F68" s="671"/>
      <c r="G68" s="671"/>
      <c r="H68" s="671"/>
      <c r="I68" s="671"/>
      <c r="J68" s="671"/>
      <c r="K68" s="671"/>
      <c r="L68" s="642"/>
      <c r="M68" s="642"/>
      <c r="N68" s="642"/>
      <c r="O68" s="642"/>
      <c r="P68" s="642"/>
      <c r="Q68" s="610"/>
      <c r="R68" s="610"/>
      <c r="S68" s="610"/>
      <c r="T68" s="610"/>
      <c r="U68" s="610"/>
      <c r="V68" s="293"/>
      <c r="W68" s="590"/>
      <c r="X68" s="590"/>
      <c r="Y68" s="590"/>
      <c r="Z68" s="590"/>
      <c r="AA68" s="590"/>
      <c r="AB68" s="590"/>
      <c r="AC68" s="114" t="str">
        <f>IFERROR(VLOOKUP(Z68,【参考】数式用!$A$4:$B$57,2,FALSE),"")</f>
        <v/>
      </c>
      <c r="AD68" s="291"/>
      <c r="AE68" s="297"/>
      <c r="AF68" s="294">
        <f t="shared" si="0"/>
        <v>0</v>
      </c>
      <c r="AG68" s="510"/>
      <c r="AP68" s="104" t="str">
        <f>IF($L$16="", "", VLOOKUP(Z68,【参考】数式用!$A$2:$O$57,14,FALSE))</f>
        <v/>
      </c>
      <c r="AQ68" s="28" t="e">
        <f>VLOOKUP(Z68,【参考】数式用!$A$2:$O$57,15,FALSE)</f>
        <v>#N/A</v>
      </c>
    </row>
    <row r="69" spans="1:43" ht="49.95" customHeight="1">
      <c r="A69" s="51">
        <v>35</v>
      </c>
      <c r="B69" s="670"/>
      <c r="C69" s="671"/>
      <c r="D69" s="671"/>
      <c r="E69" s="671"/>
      <c r="F69" s="671"/>
      <c r="G69" s="671"/>
      <c r="H69" s="671"/>
      <c r="I69" s="671"/>
      <c r="J69" s="671"/>
      <c r="K69" s="671"/>
      <c r="L69" s="642"/>
      <c r="M69" s="642"/>
      <c r="N69" s="642"/>
      <c r="O69" s="642"/>
      <c r="P69" s="642"/>
      <c r="Q69" s="610"/>
      <c r="R69" s="610"/>
      <c r="S69" s="610"/>
      <c r="T69" s="610"/>
      <c r="U69" s="610"/>
      <c r="V69" s="293"/>
      <c r="W69" s="590"/>
      <c r="X69" s="590"/>
      <c r="Y69" s="590"/>
      <c r="Z69" s="590"/>
      <c r="AA69" s="590"/>
      <c r="AB69" s="590"/>
      <c r="AC69" s="114" t="str">
        <f>IFERROR(VLOOKUP(Z69,【参考】数式用!$A$4:$B$57,2,FALSE),"")</f>
        <v/>
      </c>
      <c r="AD69" s="291"/>
      <c r="AE69" s="297"/>
      <c r="AF69" s="294">
        <f t="shared" si="0"/>
        <v>0</v>
      </c>
      <c r="AG69" s="510"/>
      <c r="AP69" s="104" t="str">
        <f>IF($L$16="", "", VLOOKUP(Z69,【参考】数式用!$A$2:$O$57,14,FALSE))</f>
        <v/>
      </c>
      <c r="AQ69" s="28" t="e">
        <f>VLOOKUP(Z69,【参考】数式用!$A$2:$O$57,15,FALSE)</f>
        <v>#N/A</v>
      </c>
    </row>
    <row r="70" spans="1:43" ht="49.95" customHeight="1">
      <c r="A70" s="51">
        <v>36</v>
      </c>
      <c r="B70" s="670"/>
      <c r="C70" s="671"/>
      <c r="D70" s="671"/>
      <c r="E70" s="671"/>
      <c r="F70" s="671"/>
      <c r="G70" s="671"/>
      <c r="H70" s="671"/>
      <c r="I70" s="671"/>
      <c r="J70" s="671"/>
      <c r="K70" s="671"/>
      <c r="L70" s="642"/>
      <c r="M70" s="642"/>
      <c r="N70" s="642"/>
      <c r="O70" s="642"/>
      <c r="P70" s="642"/>
      <c r="Q70" s="610"/>
      <c r="R70" s="610"/>
      <c r="S70" s="610"/>
      <c r="T70" s="610"/>
      <c r="U70" s="610"/>
      <c r="V70" s="293"/>
      <c r="W70" s="590"/>
      <c r="X70" s="590"/>
      <c r="Y70" s="590"/>
      <c r="Z70" s="590"/>
      <c r="AA70" s="590"/>
      <c r="AB70" s="590"/>
      <c r="AC70" s="114" t="str">
        <f>IFERROR(VLOOKUP(Z70,【参考】数式用!$A$4:$B$57,2,FALSE),"")</f>
        <v/>
      </c>
      <c r="AD70" s="291"/>
      <c r="AE70" s="297"/>
      <c r="AF70" s="294">
        <f t="shared" si="0"/>
        <v>0</v>
      </c>
      <c r="AG70" s="510"/>
      <c r="AP70" s="104" t="str">
        <f>IF($L$16="", "", VLOOKUP(Z70,【参考】数式用!$A$2:$O$57,14,FALSE))</f>
        <v/>
      </c>
      <c r="AQ70" s="28" t="e">
        <f>VLOOKUP(Z70,【参考】数式用!$A$2:$O$57,15,FALSE)</f>
        <v>#N/A</v>
      </c>
    </row>
    <row r="71" spans="1:43" ht="49.95" customHeight="1">
      <c r="A71" s="51">
        <v>37</v>
      </c>
      <c r="B71" s="670"/>
      <c r="C71" s="671"/>
      <c r="D71" s="671"/>
      <c r="E71" s="671"/>
      <c r="F71" s="671"/>
      <c r="G71" s="671"/>
      <c r="H71" s="671"/>
      <c r="I71" s="671"/>
      <c r="J71" s="671"/>
      <c r="K71" s="671"/>
      <c r="L71" s="642"/>
      <c r="M71" s="642"/>
      <c r="N71" s="642"/>
      <c r="O71" s="642"/>
      <c r="P71" s="642"/>
      <c r="Q71" s="610"/>
      <c r="R71" s="610"/>
      <c r="S71" s="610"/>
      <c r="T71" s="610"/>
      <c r="U71" s="610"/>
      <c r="V71" s="293"/>
      <c r="W71" s="590"/>
      <c r="X71" s="590"/>
      <c r="Y71" s="590"/>
      <c r="Z71" s="590"/>
      <c r="AA71" s="590"/>
      <c r="AB71" s="590"/>
      <c r="AC71" s="114" t="str">
        <f>IFERROR(VLOOKUP(Z71,【参考】数式用!$A$4:$B$57,2,FALSE),"")</f>
        <v/>
      </c>
      <c r="AD71" s="291"/>
      <c r="AE71" s="297"/>
      <c r="AF71" s="294">
        <f t="shared" si="0"/>
        <v>0</v>
      </c>
      <c r="AG71" s="510"/>
      <c r="AP71" s="104" t="str">
        <f>IF($L$16="", "", VLOOKUP(Z71,【参考】数式用!$A$2:$O$57,14,FALSE))</f>
        <v/>
      </c>
      <c r="AQ71" s="28" t="e">
        <f>VLOOKUP(Z71,【参考】数式用!$A$2:$O$57,15,FALSE)</f>
        <v>#N/A</v>
      </c>
    </row>
    <row r="72" spans="1:43" ht="49.95" customHeight="1">
      <c r="A72" s="51">
        <v>38</v>
      </c>
      <c r="B72" s="670"/>
      <c r="C72" s="671"/>
      <c r="D72" s="671"/>
      <c r="E72" s="671"/>
      <c r="F72" s="671"/>
      <c r="G72" s="671"/>
      <c r="H72" s="671"/>
      <c r="I72" s="671"/>
      <c r="J72" s="671"/>
      <c r="K72" s="671"/>
      <c r="L72" s="642"/>
      <c r="M72" s="642"/>
      <c r="N72" s="642"/>
      <c r="O72" s="642"/>
      <c r="P72" s="642"/>
      <c r="Q72" s="610"/>
      <c r="R72" s="610"/>
      <c r="S72" s="610"/>
      <c r="T72" s="610"/>
      <c r="U72" s="610"/>
      <c r="V72" s="293"/>
      <c r="W72" s="590"/>
      <c r="X72" s="590"/>
      <c r="Y72" s="590"/>
      <c r="Z72" s="590"/>
      <c r="AA72" s="590"/>
      <c r="AB72" s="590"/>
      <c r="AC72" s="114" t="str">
        <f>IFERROR(VLOOKUP(Z72,【参考】数式用!$A$4:$B$57,2,FALSE),"")</f>
        <v/>
      </c>
      <c r="AD72" s="291"/>
      <c r="AE72" s="297"/>
      <c r="AF72" s="294">
        <f t="shared" si="0"/>
        <v>0</v>
      </c>
      <c r="AG72" s="510"/>
      <c r="AP72" s="104" t="str">
        <f>IF($L$16="", "", VLOOKUP(Z72,【参考】数式用!$A$2:$O$57,14,FALSE))</f>
        <v/>
      </c>
      <c r="AQ72" s="28" t="e">
        <f>VLOOKUP(Z72,【参考】数式用!$A$2:$O$57,15,FALSE)</f>
        <v>#N/A</v>
      </c>
    </row>
    <row r="73" spans="1:43" ht="49.95" customHeight="1">
      <c r="A73" s="51">
        <v>39</v>
      </c>
      <c r="B73" s="670"/>
      <c r="C73" s="671"/>
      <c r="D73" s="671"/>
      <c r="E73" s="671"/>
      <c r="F73" s="671"/>
      <c r="G73" s="671"/>
      <c r="H73" s="671"/>
      <c r="I73" s="671"/>
      <c r="J73" s="671"/>
      <c r="K73" s="671"/>
      <c r="L73" s="642"/>
      <c r="M73" s="642"/>
      <c r="N73" s="642"/>
      <c r="O73" s="642"/>
      <c r="P73" s="642"/>
      <c r="Q73" s="610"/>
      <c r="R73" s="610"/>
      <c r="S73" s="610"/>
      <c r="T73" s="610"/>
      <c r="U73" s="610"/>
      <c r="V73" s="293"/>
      <c r="W73" s="590"/>
      <c r="X73" s="590"/>
      <c r="Y73" s="590"/>
      <c r="Z73" s="590"/>
      <c r="AA73" s="590"/>
      <c r="AB73" s="590"/>
      <c r="AC73" s="114" t="str">
        <f>IFERROR(VLOOKUP(Z73,【参考】数式用!$A$4:$B$57,2,FALSE),"")</f>
        <v/>
      </c>
      <c r="AD73" s="291"/>
      <c r="AE73" s="297"/>
      <c r="AF73" s="294">
        <f t="shared" si="0"/>
        <v>0</v>
      </c>
      <c r="AG73" s="510"/>
      <c r="AP73" s="104" t="str">
        <f>IF($L$16="", "", VLOOKUP(Z73,【参考】数式用!$A$2:$O$57,14,FALSE))</f>
        <v/>
      </c>
      <c r="AQ73" s="28" t="e">
        <f>VLOOKUP(Z73,【参考】数式用!$A$2:$O$57,15,FALSE)</f>
        <v>#N/A</v>
      </c>
    </row>
    <row r="74" spans="1:43" ht="49.95" customHeight="1">
      <c r="A74" s="51">
        <v>40</v>
      </c>
      <c r="B74" s="670"/>
      <c r="C74" s="671"/>
      <c r="D74" s="671"/>
      <c r="E74" s="671"/>
      <c r="F74" s="671"/>
      <c r="G74" s="671"/>
      <c r="H74" s="671"/>
      <c r="I74" s="671"/>
      <c r="J74" s="671"/>
      <c r="K74" s="671"/>
      <c r="L74" s="642"/>
      <c r="M74" s="642"/>
      <c r="N74" s="642"/>
      <c r="O74" s="642"/>
      <c r="P74" s="642"/>
      <c r="Q74" s="610"/>
      <c r="R74" s="610"/>
      <c r="S74" s="610"/>
      <c r="T74" s="610"/>
      <c r="U74" s="610"/>
      <c r="V74" s="293"/>
      <c r="W74" s="590"/>
      <c r="X74" s="590"/>
      <c r="Y74" s="590"/>
      <c r="Z74" s="590"/>
      <c r="AA74" s="590"/>
      <c r="AB74" s="590"/>
      <c r="AC74" s="114" t="str">
        <f>IFERROR(VLOOKUP(Z74,【参考】数式用!$A$4:$B$57,2,FALSE),"")</f>
        <v/>
      </c>
      <c r="AD74" s="291"/>
      <c r="AE74" s="297"/>
      <c r="AF74" s="294">
        <f t="shared" si="0"/>
        <v>0</v>
      </c>
      <c r="AG74" s="510"/>
      <c r="AP74" s="104" t="str">
        <f>IF($L$16="", "", VLOOKUP(Z74,【参考】数式用!$A$2:$O$57,14,FALSE))</f>
        <v/>
      </c>
      <c r="AQ74" s="28" t="e">
        <f>VLOOKUP(Z74,【参考】数式用!$A$2:$O$57,15,FALSE)</f>
        <v>#N/A</v>
      </c>
    </row>
    <row r="75" spans="1:43" ht="49.95" customHeight="1">
      <c r="A75" s="51">
        <v>41</v>
      </c>
      <c r="B75" s="670"/>
      <c r="C75" s="671"/>
      <c r="D75" s="671"/>
      <c r="E75" s="671"/>
      <c r="F75" s="671"/>
      <c r="G75" s="671"/>
      <c r="H75" s="671"/>
      <c r="I75" s="671"/>
      <c r="J75" s="671"/>
      <c r="K75" s="671"/>
      <c r="L75" s="642"/>
      <c r="M75" s="642"/>
      <c r="N75" s="642"/>
      <c r="O75" s="642"/>
      <c r="P75" s="642"/>
      <c r="Q75" s="610"/>
      <c r="R75" s="610"/>
      <c r="S75" s="610"/>
      <c r="T75" s="610"/>
      <c r="U75" s="610"/>
      <c r="V75" s="293"/>
      <c r="W75" s="590"/>
      <c r="X75" s="590"/>
      <c r="Y75" s="590"/>
      <c r="Z75" s="590"/>
      <c r="AA75" s="590"/>
      <c r="AB75" s="590"/>
      <c r="AC75" s="114" t="str">
        <f>IFERROR(VLOOKUP(Z75,【参考】数式用!$A$4:$B$57,2,FALSE),"")</f>
        <v/>
      </c>
      <c r="AD75" s="291"/>
      <c r="AE75" s="297"/>
      <c r="AF75" s="294">
        <f t="shared" si="0"/>
        <v>0</v>
      </c>
      <c r="AG75" s="510"/>
      <c r="AP75" s="104" t="str">
        <f>IF($L$16="", "", VLOOKUP(Z75,【参考】数式用!$A$2:$O$57,14,FALSE))</f>
        <v/>
      </c>
      <c r="AQ75" s="28" t="e">
        <f>VLOOKUP(Z75,【参考】数式用!$A$2:$O$57,15,FALSE)</f>
        <v>#N/A</v>
      </c>
    </row>
    <row r="76" spans="1:43" ht="49.95" customHeight="1">
      <c r="A76" s="51">
        <v>42</v>
      </c>
      <c r="B76" s="670"/>
      <c r="C76" s="671"/>
      <c r="D76" s="671"/>
      <c r="E76" s="671"/>
      <c r="F76" s="671"/>
      <c r="G76" s="671"/>
      <c r="H76" s="671"/>
      <c r="I76" s="671"/>
      <c r="J76" s="671"/>
      <c r="K76" s="671"/>
      <c r="L76" s="642"/>
      <c r="M76" s="642"/>
      <c r="N76" s="642"/>
      <c r="O76" s="642"/>
      <c r="P76" s="642"/>
      <c r="Q76" s="610"/>
      <c r="R76" s="610"/>
      <c r="S76" s="610"/>
      <c r="T76" s="610"/>
      <c r="U76" s="610"/>
      <c r="V76" s="293"/>
      <c r="W76" s="590"/>
      <c r="X76" s="590"/>
      <c r="Y76" s="590"/>
      <c r="Z76" s="590"/>
      <c r="AA76" s="590"/>
      <c r="AB76" s="590"/>
      <c r="AC76" s="114" t="str">
        <f>IFERROR(VLOOKUP(Z76,【参考】数式用!$A$4:$B$57,2,FALSE),"")</f>
        <v/>
      </c>
      <c r="AD76" s="291"/>
      <c r="AE76" s="297"/>
      <c r="AF76" s="294">
        <f t="shared" si="0"/>
        <v>0</v>
      </c>
      <c r="AG76" s="510"/>
      <c r="AP76" s="104" t="str">
        <f>IF($L$16="", "", VLOOKUP(Z76,【参考】数式用!$A$2:$O$57,14,FALSE))</f>
        <v/>
      </c>
      <c r="AQ76" s="28" t="e">
        <f>VLOOKUP(Z76,【参考】数式用!$A$2:$O$57,15,FALSE)</f>
        <v>#N/A</v>
      </c>
    </row>
    <row r="77" spans="1:43" ht="49.95" customHeight="1">
      <c r="A77" s="51">
        <v>43</v>
      </c>
      <c r="B77" s="670"/>
      <c r="C77" s="671"/>
      <c r="D77" s="671"/>
      <c r="E77" s="671"/>
      <c r="F77" s="671"/>
      <c r="G77" s="671"/>
      <c r="H77" s="671"/>
      <c r="I77" s="671"/>
      <c r="J77" s="671"/>
      <c r="K77" s="671"/>
      <c r="L77" s="642"/>
      <c r="M77" s="642"/>
      <c r="N77" s="642"/>
      <c r="O77" s="642"/>
      <c r="P77" s="642"/>
      <c r="Q77" s="610"/>
      <c r="R77" s="610"/>
      <c r="S77" s="610"/>
      <c r="T77" s="610"/>
      <c r="U77" s="610"/>
      <c r="V77" s="293"/>
      <c r="W77" s="590"/>
      <c r="X77" s="590"/>
      <c r="Y77" s="590"/>
      <c r="Z77" s="590"/>
      <c r="AA77" s="590"/>
      <c r="AB77" s="590"/>
      <c r="AC77" s="114" t="str">
        <f>IFERROR(VLOOKUP(Z77,【参考】数式用!$A$4:$B$57,2,FALSE),"")</f>
        <v/>
      </c>
      <c r="AD77" s="291"/>
      <c r="AE77" s="297"/>
      <c r="AF77" s="294">
        <f t="shared" si="0"/>
        <v>0</v>
      </c>
      <c r="AG77" s="510"/>
      <c r="AP77" s="104" t="str">
        <f>IF($L$16="", "", VLOOKUP(Z77,【参考】数式用!$A$2:$O$57,14,FALSE))</f>
        <v/>
      </c>
      <c r="AQ77" s="28" t="e">
        <f>VLOOKUP(Z77,【参考】数式用!$A$2:$O$57,15,FALSE)</f>
        <v>#N/A</v>
      </c>
    </row>
    <row r="78" spans="1:43" ht="49.95" customHeight="1">
      <c r="A78" s="51">
        <v>44</v>
      </c>
      <c r="B78" s="670"/>
      <c r="C78" s="671"/>
      <c r="D78" s="671"/>
      <c r="E78" s="671"/>
      <c r="F78" s="671"/>
      <c r="G78" s="671"/>
      <c r="H78" s="671"/>
      <c r="I78" s="671"/>
      <c r="J78" s="671"/>
      <c r="K78" s="671"/>
      <c r="L78" s="642"/>
      <c r="M78" s="642"/>
      <c r="N78" s="642"/>
      <c r="O78" s="642"/>
      <c r="P78" s="642"/>
      <c r="Q78" s="610"/>
      <c r="R78" s="610"/>
      <c r="S78" s="610"/>
      <c r="T78" s="610"/>
      <c r="U78" s="610"/>
      <c r="V78" s="293"/>
      <c r="W78" s="590"/>
      <c r="X78" s="590"/>
      <c r="Y78" s="590"/>
      <c r="Z78" s="590"/>
      <c r="AA78" s="590"/>
      <c r="AB78" s="590"/>
      <c r="AC78" s="114" t="str">
        <f>IFERROR(VLOOKUP(Z78,【参考】数式用!$A$4:$B$57,2,FALSE),"")</f>
        <v/>
      </c>
      <c r="AD78" s="291"/>
      <c r="AE78" s="297"/>
      <c r="AF78" s="294">
        <f t="shared" si="0"/>
        <v>0</v>
      </c>
      <c r="AG78" s="510"/>
      <c r="AP78" s="104" t="str">
        <f>IF($L$16="", "", VLOOKUP(Z78,【参考】数式用!$A$2:$O$57,14,FALSE))</f>
        <v/>
      </c>
      <c r="AQ78" s="28" t="e">
        <f>VLOOKUP(Z78,【参考】数式用!$A$2:$O$57,15,FALSE)</f>
        <v>#N/A</v>
      </c>
    </row>
    <row r="79" spans="1:43" ht="49.95" customHeight="1">
      <c r="A79" s="51">
        <v>45</v>
      </c>
      <c r="B79" s="670"/>
      <c r="C79" s="671"/>
      <c r="D79" s="671"/>
      <c r="E79" s="671"/>
      <c r="F79" s="671"/>
      <c r="G79" s="671"/>
      <c r="H79" s="671"/>
      <c r="I79" s="671"/>
      <c r="J79" s="671"/>
      <c r="K79" s="671"/>
      <c r="L79" s="642"/>
      <c r="M79" s="642"/>
      <c r="N79" s="642"/>
      <c r="O79" s="642"/>
      <c r="P79" s="642"/>
      <c r="Q79" s="610"/>
      <c r="R79" s="610"/>
      <c r="S79" s="610"/>
      <c r="T79" s="610"/>
      <c r="U79" s="610"/>
      <c r="V79" s="293"/>
      <c r="W79" s="590"/>
      <c r="X79" s="590"/>
      <c r="Y79" s="590"/>
      <c r="Z79" s="590"/>
      <c r="AA79" s="590"/>
      <c r="AB79" s="590"/>
      <c r="AC79" s="114" t="str">
        <f>IFERROR(VLOOKUP(Z79,【参考】数式用!$A$4:$B$57,2,FALSE),"")</f>
        <v/>
      </c>
      <c r="AD79" s="291"/>
      <c r="AE79" s="297"/>
      <c r="AF79" s="294">
        <f t="shared" si="0"/>
        <v>0</v>
      </c>
      <c r="AG79" s="510"/>
      <c r="AP79" s="104" t="str">
        <f>IF($L$16="", "", VLOOKUP(Z79,【参考】数式用!$A$2:$O$57,14,FALSE))</f>
        <v/>
      </c>
      <c r="AQ79" s="28" t="e">
        <f>VLOOKUP(Z79,【参考】数式用!$A$2:$O$57,15,FALSE)</f>
        <v>#N/A</v>
      </c>
    </row>
    <row r="80" spans="1:43" ht="49.95" customHeight="1">
      <c r="A80" s="51">
        <v>46</v>
      </c>
      <c r="B80" s="670"/>
      <c r="C80" s="671"/>
      <c r="D80" s="671"/>
      <c r="E80" s="671"/>
      <c r="F80" s="671"/>
      <c r="G80" s="671"/>
      <c r="H80" s="671"/>
      <c r="I80" s="671"/>
      <c r="J80" s="671"/>
      <c r="K80" s="671"/>
      <c r="L80" s="642"/>
      <c r="M80" s="642"/>
      <c r="N80" s="642"/>
      <c r="O80" s="642"/>
      <c r="P80" s="642"/>
      <c r="Q80" s="610"/>
      <c r="R80" s="610"/>
      <c r="S80" s="610"/>
      <c r="T80" s="610"/>
      <c r="U80" s="610"/>
      <c r="V80" s="293"/>
      <c r="W80" s="590"/>
      <c r="X80" s="590"/>
      <c r="Y80" s="590"/>
      <c r="Z80" s="590"/>
      <c r="AA80" s="590"/>
      <c r="AB80" s="590"/>
      <c r="AC80" s="114" t="str">
        <f>IFERROR(VLOOKUP(Z80,【参考】数式用!$A$4:$B$57,2,FALSE),"")</f>
        <v/>
      </c>
      <c r="AD80" s="291"/>
      <c r="AE80" s="297"/>
      <c r="AF80" s="294">
        <f t="shared" si="0"/>
        <v>0</v>
      </c>
      <c r="AG80" s="510"/>
      <c r="AP80" s="104" t="str">
        <f>IF($L$16="", "", VLOOKUP(Z80,【参考】数式用!$A$2:$O$57,14,FALSE))</f>
        <v/>
      </c>
      <c r="AQ80" s="28" t="e">
        <f>VLOOKUP(Z80,【参考】数式用!$A$2:$O$57,15,FALSE)</f>
        <v>#N/A</v>
      </c>
    </row>
    <row r="81" spans="1:43" ht="49.95" customHeight="1">
      <c r="A81" s="51">
        <v>47</v>
      </c>
      <c r="B81" s="670"/>
      <c r="C81" s="671"/>
      <c r="D81" s="671"/>
      <c r="E81" s="671"/>
      <c r="F81" s="671"/>
      <c r="G81" s="671"/>
      <c r="H81" s="671"/>
      <c r="I81" s="671"/>
      <c r="J81" s="671"/>
      <c r="K81" s="671"/>
      <c r="L81" s="642"/>
      <c r="M81" s="642"/>
      <c r="N81" s="642"/>
      <c r="O81" s="642"/>
      <c r="P81" s="642"/>
      <c r="Q81" s="610"/>
      <c r="R81" s="610"/>
      <c r="S81" s="610"/>
      <c r="T81" s="610"/>
      <c r="U81" s="610"/>
      <c r="V81" s="293"/>
      <c r="W81" s="590"/>
      <c r="X81" s="590"/>
      <c r="Y81" s="590"/>
      <c r="Z81" s="590"/>
      <c r="AA81" s="590"/>
      <c r="AB81" s="590"/>
      <c r="AC81" s="114" t="str">
        <f>IFERROR(VLOOKUP(Z81,【参考】数式用!$A$4:$B$57,2,FALSE),"")</f>
        <v/>
      </c>
      <c r="AD81" s="291"/>
      <c r="AE81" s="297"/>
      <c r="AF81" s="294">
        <f t="shared" si="0"/>
        <v>0</v>
      </c>
      <c r="AG81" s="510"/>
      <c r="AP81" s="104" t="str">
        <f>IF($L$16="", "", VLOOKUP(Z81,【参考】数式用!$A$2:$O$57,14,FALSE))</f>
        <v/>
      </c>
      <c r="AQ81" s="28" t="e">
        <f>VLOOKUP(Z81,【参考】数式用!$A$2:$O$57,15,FALSE)</f>
        <v>#N/A</v>
      </c>
    </row>
    <row r="82" spans="1:43" ht="49.95" customHeight="1">
      <c r="A82" s="51">
        <v>48</v>
      </c>
      <c r="B82" s="670"/>
      <c r="C82" s="671"/>
      <c r="D82" s="671"/>
      <c r="E82" s="671"/>
      <c r="F82" s="671"/>
      <c r="G82" s="671"/>
      <c r="H82" s="671"/>
      <c r="I82" s="671"/>
      <c r="J82" s="671"/>
      <c r="K82" s="671"/>
      <c r="L82" s="642"/>
      <c r="M82" s="642"/>
      <c r="N82" s="642"/>
      <c r="O82" s="642"/>
      <c r="P82" s="642"/>
      <c r="Q82" s="610"/>
      <c r="R82" s="610"/>
      <c r="S82" s="610"/>
      <c r="T82" s="610"/>
      <c r="U82" s="610"/>
      <c r="V82" s="293"/>
      <c r="W82" s="590"/>
      <c r="X82" s="590"/>
      <c r="Y82" s="590"/>
      <c r="Z82" s="590"/>
      <c r="AA82" s="590"/>
      <c r="AB82" s="590"/>
      <c r="AC82" s="114" t="str">
        <f>IFERROR(VLOOKUP(Z82,【参考】数式用!$A$4:$B$57,2,FALSE),"")</f>
        <v/>
      </c>
      <c r="AD82" s="291"/>
      <c r="AE82" s="297"/>
      <c r="AF82" s="294">
        <f t="shared" si="0"/>
        <v>0</v>
      </c>
      <c r="AG82" s="510"/>
      <c r="AP82" s="104" t="str">
        <f>IF($L$16="", "", VLOOKUP(Z82,【参考】数式用!$A$2:$O$57,14,FALSE))</f>
        <v/>
      </c>
      <c r="AQ82" s="28" t="e">
        <f>VLOOKUP(Z82,【参考】数式用!$A$2:$O$57,15,FALSE)</f>
        <v>#N/A</v>
      </c>
    </row>
    <row r="83" spans="1:43" ht="49.95" customHeight="1">
      <c r="A83" s="51">
        <v>49</v>
      </c>
      <c r="B83" s="670"/>
      <c r="C83" s="671"/>
      <c r="D83" s="671"/>
      <c r="E83" s="671"/>
      <c r="F83" s="671"/>
      <c r="G83" s="671"/>
      <c r="H83" s="671"/>
      <c r="I83" s="671"/>
      <c r="J83" s="671"/>
      <c r="K83" s="671"/>
      <c r="L83" s="642"/>
      <c r="M83" s="642"/>
      <c r="N83" s="642"/>
      <c r="O83" s="642"/>
      <c r="P83" s="642"/>
      <c r="Q83" s="610"/>
      <c r="R83" s="610"/>
      <c r="S83" s="610"/>
      <c r="T83" s="610"/>
      <c r="U83" s="610"/>
      <c r="V83" s="293"/>
      <c r="W83" s="590"/>
      <c r="X83" s="590"/>
      <c r="Y83" s="590"/>
      <c r="Z83" s="590"/>
      <c r="AA83" s="590"/>
      <c r="AB83" s="590"/>
      <c r="AC83" s="114" t="str">
        <f>IFERROR(VLOOKUP(Z83,【参考】数式用!$A$4:$B$57,2,FALSE),"")</f>
        <v/>
      </c>
      <c r="AD83" s="291"/>
      <c r="AE83" s="297"/>
      <c r="AF83" s="294">
        <f t="shared" si="0"/>
        <v>0</v>
      </c>
      <c r="AG83" s="510"/>
      <c r="AP83" s="104" t="str">
        <f>IF($L$16="", "", VLOOKUP(Z83,【参考】数式用!$A$2:$O$57,14,FALSE))</f>
        <v/>
      </c>
      <c r="AQ83" s="28" t="e">
        <f>VLOOKUP(Z83,【参考】数式用!$A$2:$O$57,15,FALSE)</f>
        <v>#N/A</v>
      </c>
    </row>
    <row r="84" spans="1:43" ht="49.95" customHeight="1">
      <c r="A84" s="51">
        <v>50</v>
      </c>
      <c r="B84" s="670"/>
      <c r="C84" s="671"/>
      <c r="D84" s="671"/>
      <c r="E84" s="671"/>
      <c r="F84" s="671"/>
      <c r="G84" s="671"/>
      <c r="H84" s="671"/>
      <c r="I84" s="671"/>
      <c r="J84" s="671"/>
      <c r="K84" s="671"/>
      <c r="L84" s="642"/>
      <c r="M84" s="642"/>
      <c r="N84" s="642"/>
      <c r="O84" s="642"/>
      <c r="P84" s="642"/>
      <c r="Q84" s="610"/>
      <c r="R84" s="610"/>
      <c r="S84" s="610"/>
      <c r="T84" s="610"/>
      <c r="U84" s="610"/>
      <c r="V84" s="293"/>
      <c r="W84" s="590"/>
      <c r="X84" s="590"/>
      <c r="Y84" s="590"/>
      <c r="Z84" s="590"/>
      <c r="AA84" s="590"/>
      <c r="AB84" s="590"/>
      <c r="AC84" s="114" t="str">
        <f>IFERROR(VLOOKUP(Z84,【参考】数式用!$A$4:$B$57,2,FALSE),"")</f>
        <v/>
      </c>
      <c r="AD84" s="291"/>
      <c r="AE84" s="297"/>
      <c r="AF84" s="294">
        <f t="shared" si="0"/>
        <v>0</v>
      </c>
      <c r="AG84" s="510"/>
      <c r="AP84" s="104" t="str">
        <f>IF($L$16="", "", VLOOKUP(Z84,【参考】数式用!$A$2:$O$57,14,FALSE))</f>
        <v/>
      </c>
      <c r="AQ84" s="28" t="e">
        <f>VLOOKUP(Z84,【参考】数式用!$A$2:$O$57,15,FALSE)</f>
        <v>#N/A</v>
      </c>
    </row>
    <row r="85" spans="1:43" ht="49.95" customHeight="1">
      <c r="A85" s="51">
        <v>51</v>
      </c>
      <c r="B85" s="670"/>
      <c r="C85" s="671"/>
      <c r="D85" s="671"/>
      <c r="E85" s="671"/>
      <c r="F85" s="671"/>
      <c r="G85" s="671"/>
      <c r="H85" s="671"/>
      <c r="I85" s="671"/>
      <c r="J85" s="671"/>
      <c r="K85" s="671"/>
      <c r="L85" s="642"/>
      <c r="M85" s="642"/>
      <c r="N85" s="642"/>
      <c r="O85" s="642"/>
      <c r="P85" s="642"/>
      <c r="Q85" s="610"/>
      <c r="R85" s="610"/>
      <c r="S85" s="610"/>
      <c r="T85" s="610"/>
      <c r="U85" s="610"/>
      <c r="V85" s="293"/>
      <c r="W85" s="590"/>
      <c r="X85" s="590"/>
      <c r="Y85" s="590"/>
      <c r="Z85" s="590"/>
      <c r="AA85" s="590"/>
      <c r="AB85" s="590"/>
      <c r="AC85" s="114" t="str">
        <f>IFERROR(VLOOKUP(Z85,【参考】数式用!$A$4:$B$57,2,FALSE),"")</f>
        <v/>
      </c>
      <c r="AD85" s="291"/>
      <c r="AE85" s="297"/>
      <c r="AF85" s="294">
        <f t="shared" si="0"/>
        <v>0</v>
      </c>
      <c r="AG85" s="510"/>
      <c r="AP85" s="104" t="str">
        <f>IF($L$16="", "", VLOOKUP(Z85,【参考】数式用!$A$2:$O$57,14,FALSE))</f>
        <v/>
      </c>
      <c r="AQ85" s="28" t="e">
        <f>VLOOKUP(Z85,【参考】数式用!$A$2:$O$57,15,FALSE)</f>
        <v>#N/A</v>
      </c>
    </row>
    <row r="86" spans="1:43" ht="49.95" customHeight="1">
      <c r="A86" s="51">
        <v>52</v>
      </c>
      <c r="B86" s="670"/>
      <c r="C86" s="671"/>
      <c r="D86" s="671"/>
      <c r="E86" s="671"/>
      <c r="F86" s="671"/>
      <c r="G86" s="671"/>
      <c r="H86" s="671"/>
      <c r="I86" s="671"/>
      <c r="J86" s="671"/>
      <c r="K86" s="671"/>
      <c r="L86" s="642"/>
      <c r="M86" s="642"/>
      <c r="N86" s="642"/>
      <c r="O86" s="642"/>
      <c r="P86" s="642"/>
      <c r="Q86" s="610"/>
      <c r="R86" s="610"/>
      <c r="S86" s="610"/>
      <c r="T86" s="610"/>
      <c r="U86" s="610"/>
      <c r="V86" s="293"/>
      <c r="W86" s="590"/>
      <c r="X86" s="590"/>
      <c r="Y86" s="590"/>
      <c r="Z86" s="590"/>
      <c r="AA86" s="590"/>
      <c r="AB86" s="590"/>
      <c r="AC86" s="114" t="str">
        <f>IFERROR(VLOOKUP(Z86,【参考】数式用!$A$4:$B$57,2,FALSE),"")</f>
        <v/>
      </c>
      <c r="AD86" s="291"/>
      <c r="AE86" s="297"/>
      <c r="AF86" s="294">
        <f t="shared" si="0"/>
        <v>0</v>
      </c>
      <c r="AG86" s="510"/>
      <c r="AP86" s="104" t="str">
        <f>IF($L$16="", "", VLOOKUP(Z86,【参考】数式用!$A$2:$O$57,14,FALSE))</f>
        <v/>
      </c>
      <c r="AQ86" s="28" t="e">
        <f>VLOOKUP(Z86,【参考】数式用!$A$2:$O$57,15,FALSE)</f>
        <v>#N/A</v>
      </c>
    </row>
    <row r="87" spans="1:43" ht="49.95" customHeight="1">
      <c r="A87" s="51">
        <v>53</v>
      </c>
      <c r="B87" s="670"/>
      <c r="C87" s="671"/>
      <c r="D87" s="671"/>
      <c r="E87" s="671"/>
      <c r="F87" s="671"/>
      <c r="G87" s="671"/>
      <c r="H87" s="671"/>
      <c r="I87" s="671"/>
      <c r="J87" s="671"/>
      <c r="K87" s="671"/>
      <c r="L87" s="642"/>
      <c r="M87" s="642"/>
      <c r="N87" s="642"/>
      <c r="O87" s="642"/>
      <c r="P87" s="642"/>
      <c r="Q87" s="610"/>
      <c r="R87" s="610"/>
      <c r="S87" s="610"/>
      <c r="T87" s="610"/>
      <c r="U87" s="610"/>
      <c r="V87" s="293"/>
      <c r="W87" s="590"/>
      <c r="X87" s="590"/>
      <c r="Y87" s="590"/>
      <c r="Z87" s="590"/>
      <c r="AA87" s="590"/>
      <c r="AB87" s="590"/>
      <c r="AC87" s="114" t="str">
        <f>IFERROR(VLOOKUP(Z87,【参考】数式用!$A$4:$B$57,2,FALSE),"")</f>
        <v/>
      </c>
      <c r="AD87" s="291"/>
      <c r="AE87" s="297"/>
      <c r="AF87" s="294">
        <f t="shared" si="0"/>
        <v>0</v>
      </c>
      <c r="AG87" s="510"/>
      <c r="AP87" s="104" t="str">
        <f>IF($L$16="", "", VLOOKUP(Z87,【参考】数式用!$A$2:$O$57,14,FALSE))</f>
        <v/>
      </c>
      <c r="AQ87" s="28" t="e">
        <f>VLOOKUP(Z87,【参考】数式用!$A$2:$O$57,15,FALSE)</f>
        <v>#N/A</v>
      </c>
    </row>
    <row r="88" spans="1:43" ht="49.95" customHeight="1">
      <c r="A88" s="51">
        <v>54</v>
      </c>
      <c r="B88" s="670"/>
      <c r="C88" s="671"/>
      <c r="D88" s="671"/>
      <c r="E88" s="671"/>
      <c r="F88" s="671"/>
      <c r="G88" s="671"/>
      <c r="H88" s="671"/>
      <c r="I88" s="671"/>
      <c r="J88" s="671"/>
      <c r="K88" s="671"/>
      <c r="L88" s="642"/>
      <c r="M88" s="642"/>
      <c r="N88" s="642"/>
      <c r="O88" s="642"/>
      <c r="P88" s="642"/>
      <c r="Q88" s="610"/>
      <c r="R88" s="610"/>
      <c r="S88" s="610"/>
      <c r="T88" s="610"/>
      <c r="U88" s="610"/>
      <c r="V88" s="293"/>
      <c r="W88" s="590"/>
      <c r="X88" s="590"/>
      <c r="Y88" s="590"/>
      <c r="Z88" s="590"/>
      <c r="AA88" s="590"/>
      <c r="AB88" s="590"/>
      <c r="AC88" s="114" t="str">
        <f>IFERROR(VLOOKUP(Z88,【参考】数式用!$A$4:$B$57,2,FALSE),"")</f>
        <v/>
      </c>
      <c r="AD88" s="291"/>
      <c r="AE88" s="297"/>
      <c r="AF88" s="294">
        <f t="shared" si="0"/>
        <v>0</v>
      </c>
      <c r="AG88" s="510"/>
      <c r="AP88" s="104" t="str">
        <f>IF($L$16="", "", VLOOKUP(Z88,【参考】数式用!$A$2:$O$57,14,FALSE))</f>
        <v/>
      </c>
      <c r="AQ88" s="28" t="e">
        <f>VLOOKUP(Z88,【参考】数式用!$A$2:$O$57,15,FALSE)</f>
        <v>#N/A</v>
      </c>
    </row>
    <row r="89" spans="1:43" ht="49.95" customHeight="1">
      <c r="A89" s="51">
        <v>55</v>
      </c>
      <c r="B89" s="670"/>
      <c r="C89" s="671"/>
      <c r="D89" s="671"/>
      <c r="E89" s="671"/>
      <c r="F89" s="671"/>
      <c r="G89" s="671"/>
      <c r="H89" s="671"/>
      <c r="I89" s="671"/>
      <c r="J89" s="671"/>
      <c r="K89" s="671"/>
      <c r="L89" s="642"/>
      <c r="M89" s="642"/>
      <c r="N89" s="642"/>
      <c r="O89" s="642"/>
      <c r="P89" s="642"/>
      <c r="Q89" s="610"/>
      <c r="R89" s="610"/>
      <c r="S89" s="610"/>
      <c r="T89" s="610"/>
      <c r="U89" s="610"/>
      <c r="V89" s="293"/>
      <c r="W89" s="590"/>
      <c r="X89" s="590"/>
      <c r="Y89" s="590"/>
      <c r="Z89" s="590"/>
      <c r="AA89" s="590"/>
      <c r="AB89" s="590"/>
      <c r="AC89" s="114" t="str">
        <f>IFERROR(VLOOKUP(Z89,【参考】数式用!$A$4:$B$57,2,FALSE),"")</f>
        <v/>
      </c>
      <c r="AD89" s="291"/>
      <c r="AE89" s="297"/>
      <c r="AF89" s="294">
        <f t="shared" si="0"/>
        <v>0</v>
      </c>
      <c r="AG89" s="510"/>
      <c r="AP89" s="104" t="str">
        <f>IF($L$16="", "", VLOOKUP(Z89,【参考】数式用!$A$2:$O$57,14,FALSE))</f>
        <v/>
      </c>
      <c r="AQ89" s="28" t="e">
        <f>VLOOKUP(Z89,【参考】数式用!$A$2:$O$57,15,FALSE)</f>
        <v>#N/A</v>
      </c>
    </row>
    <row r="90" spans="1:43" ht="49.95" customHeight="1">
      <c r="A90" s="51">
        <v>56</v>
      </c>
      <c r="B90" s="670"/>
      <c r="C90" s="671"/>
      <c r="D90" s="671"/>
      <c r="E90" s="671"/>
      <c r="F90" s="671"/>
      <c r="G90" s="671"/>
      <c r="H90" s="671"/>
      <c r="I90" s="671"/>
      <c r="J90" s="671"/>
      <c r="K90" s="671"/>
      <c r="L90" s="642"/>
      <c r="M90" s="642"/>
      <c r="N90" s="642"/>
      <c r="O90" s="642"/>
      <c r="P90" s="642"/>
      <c r="Q90" s="610"/>
      <c r="R90" s="610"/>
      <c r="S90" s="610"/>
      <c r="T90" s="610"/>
      <c r="U90" s="610"/>
      <c r="V90" s="293"/>
      <c r="W90" s="590"/>
      <c r="X90" s="590"/>
      <c r="Y90" s="590"/>
      <c r="Z90" s="590"/>
      <c r="AA90" s="590"/>
      <c r="AB90" s="590"/>
      <c r="AC90" s="114" t="str">
        <f>IFERROR(VLOOKUP(Z90,【参考】数式用!$A$4:$B$57,2,FALSE),"")</f>
        <v/>
      </c>
      <c r="AD90" s="291"/>
      <c r="AE90" s="297"/>
      <c r="AF90" s="294">
        <f t="shared" si="0"/>
        <v>0</v>
      </c>
      <c r="AG90" s="510"/>
      <c r="AP90" s="104" t="str">
        <f>IF($L$16="", "", VLOOKUP(Z90,【参考】数式用!$A$2:$O$57,14,FALSE))</f>
        <v/>
      </c>
      <c r="AQ90" s="28" t="e">
        <f>VLOOKUP(Z90,【参考】数式用!$A$2:$O$57,15,FALSE)</f>
        <v>#N/A</v>
      </c>
    </row>
    <row r="91" spans="1:43" ht="49.95" customHeight="1">
      <c r="A91" s="51">
        <v>57</v>
      </c>
      <c r="B91" s="670"/>
      <c r="C91" s="671"/>
      <c r="D91" s="671"/>
      <c r="E91" s="671"/>
      <c r="F91" s="671"/>
      <c r="G91" s="671"/>
      <c r="H91" s="671"/>
      <c r="I91" s="671"/>
      <c r="J91" s="671"/>
      <c r="K91" s="671"/>
      <c r="L91" s="642"/>
      <c r="M91" s="642"/>
      <c r="N91" s="642"/>
      <c r="O91" s="642"/>
      <c r="P91" s="642"/>
      <c r="Q91" s="610"/>
      <c r="R91" s="610"/>
      <c r="S91" s="610"/>
      <c r="T91" s="610"/>
      <c r="U91" s="610"/>
      <c r="V91" s="293"/>
      <c r="W91" s="590"/>
      <c r="X91" s="590"/>
      <c r="Y91" s="590"/>
      <c r="Z91" s="590"/>
      <c r="AA91" s="590"/>
      <c r="AB91" s="590"/>
      <c r="AC91" s="114" t="str">
        <f>IFERROR(VLOOKUP(Z91,【参考】数式用!$A$4:$B$57,2,FALSE),"")</f>
        <v/>
      </c>
      <c r="AD91" s="291"/>
      <c r="AE91" s="297"/>
      <c r="AF91" s="294">
        <f t="shared" si="0"/>
        <v>0</v>
      </c>
      <c r="AG91" s="510"/>
      <c r="AP91" s="104" t="str">
        <f>IF($L$16="", "", VLOOKUP(Z91,【参考】数式用!$A$2:$O$57,14,FALSE))</f>
        <v/>
      </c>
      <c r="AQ91" s="28" t="e">
        <f>VLOOKUP(Z91,【参考】数式用!$A$2:$O$57,15,FALSE)</f>
        <v>#N/A</v>
      </c>
    </row>
    <row r="92" spans="1:43" ht="49.95" customHeight="1">
      <c r="A92" s="51">
        <v>58</v>
      </c>
      <c r="B92" s="670"/>
      <c r="C92" s="671"/>
      <c r="D92" s="671"/>
      <c r="E92" s="671"/>
      <c r="F92" s="671"/>
      <c r="G92" s="671"/>
      <c r="H92" s="671"/>
      <c r="I92" s="671"/>
      <c r="J92" s="671"/>
      <c r="K92" s="671"/>
      <c r="L92" s="642"/>
      <c r="M92" s="642"/>
      <c r="N92" s="642"/>
      <c r="O92" s="642"/>
      <c r="P92" s="642"/>
      <c r="Q92" s="610"/>
      <c r="R92" s="610"/>
      <c r="S92" s="610"/>
      <c r="T92" s="610"/>
      <c r="U92" s="610"/>
      <c r="V92" s="293"/>
      <c r="W92" s="590"/>
      <c r="X92" s="590"/>
      <c r="Y92" s="590"/>
      <c r="Z92" s="590"/>
      <c r="AA92" s="590"/>
      <c r="AB92" s="590"/>
      <c r="AC92" s="114" t="str">
        <f>IFERROR(VLOOKUP(Z92,【参考】数式用!$A$4:$B$57,2,FALSE),"")</f>
        <v/>
      </c>
      <c r="AD92" s="291"/>
      <c r="AE92" s="297"/>
      <c r="AF92" s="294">
        <f t="shared" si="0"/>
        <v>0</v>
      </c>
      <c r="AG92" s="510"/>
      <c r="AP92" s="104" t="str">
        <f>IF($L$16="", "", VLOOKUP(Z92,【参考】数式用!$A$2:$O$57,14,FALSE))</f>
        <v/>
      </c>
      <c r="AQ92" s="28" t="e">
        <f>VLOOKUP(Z92,【参考】数式用!$A$2:$O$57,15,FALSE)</f>
        <v>#N/A</v>
      </c>
    </row>
    <row r="93" spans="1:43" ht="49.95" customHeight="1">
      <c r="A93" s="51">
        <v>59</v>
      </c>
      <c r="B93" s="670"/>
      <c r="C93" s="671"/>
      <c r="D93" s="671"/>
      <c r="E93" s="671"/>
      <c r="F93" s="671"/>
      <c r="G93" s="671"/>
      <c r="H93" s="671"/>
      <c r="I93" s="671"/>
      <c r="J93" s="671"/>
      <c r="K93" s="671"/>
      <c r="L93" s="642"/>
      <c r="M93" s="642"/>
      <c r="N93" s="642"/>
      <c r="O93" s="642"/>
      <c r="P93" s="642"/>
      <c r="Q93" s="610"/>
      <c r="R93" s="610"/>
      <c r="S93" s="610"/>
      <c r="T93" s="610"/>
      <c r="U93" s="610"/>
      <c r="V93" s="293"/>
      <c r="W93" s="590"/>
      <c r="X93" s="590"/>
      <c r="Y93" s="590"/>
      <c r="Z93" s="590"/>
      <c r="AA93" s="590"/>
      <c r="AB93" s="590"/>
      <c r="AC93" s="114" t="str">
        <f>IFERROR(VLOOKUP(Z93,【参考】数式用!$A$4:$B$57,2,FALSE),"")</f>
        <v/>
      </c>
      <c r="AD93" s="291"/>
      <c r="AE93" s="297"/>
      <c r="AF93" s="294">
        <f t="shared" si="0"/>
        <v>0</v>
      </c>
      <c r="AG93" s="510"/>
      <c r="AP93" s="104" t="str">
        <f>IF($L$16="", "", VLOOKUP(Z93,【参考】数式用!$A$2:$O$57,14,FALSE))</f>
        <v/>
      </c>
      <c r="AQ93" s="28" t="e">
        <f>VLOOKUP(Z93,【参考】数式用!$A$2:$O$57,15,FALSE)</f>
        <v>#N/A</v>
      </c>
    </row>
    <row r="94" spans="1:43" ht="49.95" customHeight="1">
      <c r="A94" s="51">
        <v>60</v>
      </c>
      <c r="B94" s="670"/>
      <c r="C94" s="671"/>
      <c r="D94" s="671"/>
      <c r="E94" s="671"/>
      <c r="F94" s="671"/>
      <c r="G94" s="671"/>
      <c r="H94" s="671"/>
      <c r="I94" s="671"/>
      <c r="J94" s="671"/>
      <c r="K94" s="671"/>
      <c r="L94" s="642"/>
      <c r="M94" s="642"/>
      <c r="N94" s="642"/>
      <c r="O94" s="642"/>
      <c r="P94" s="642"/>
      <c r="Q94" s="610"/>
      <c r="R94" s="610"/>
      <c r="S94" s="610"/>
      <c r="T94" s="610"/>
      <c r="U94" s="610"/>
      <c r="V94" s="293"/>
      <c r="W94" s="590"/>
      <c r="X94" s="590"/>
      <c r="Y94" s="590"/>
      <c r="Z94" s="590"/>
      <c r="AA94" s="590"/>
      <c r="AB94" s="590"/>
      <c r="AC94" s="114" t="str">
        <f>IFERROR(VLOOKUP(Z94,【参考】数式用!$A$4:$B$57,2,FALSE),"")</f>
        <v/>
      </c>
      <c r="AD94" s="291"/>
      <c r="AE94" s="297"/>
      <c r="AF94" s="294">
        <f t="shared" si="0"/>
        <v>0</v>
      </c>
      <c r="AG94" s="510"/>
      <c r="AP94" s="104" t="str">
        <f>IF($L$16="", "", VLOOKUP(Z94,【参考】数式用!$A$2:$O$57,14,FALSE))</f>
        <v/>
      </c>
      <c r="AQ94" s="28" t="e">
        <f>VLOOKUP(Z94,【参考】数式用!$A$2:$O$57,15,FALSE)</f>
        <v>#N/A</v>
      </c>
    </row>
    <row r="95" spans="1:43" ht="49.95" customHeight="1">
      <c r="A95" s="51">
        <v>61</v>
      </c>
      <c r="B95" s="670"/>
      <c r="C95" s="671"/>
      <c r="D95" s="671"/>
      <c r="E95" s="671"/>
      <c r="F95" s="671"/>
      <c r="G95" s="671"/>
      <c r="H95" s="671"/>
      <c r="I95" s="671"/>
      <c r="J95" s="671"/>
      <c r="K95" s="671"/>
      <c r="L95" s="642"/>
      <c r="M95" s="642"/>
      <c r="N95" s="642"/>
      <c r="O95" s="642"/>
      <c r="P95" s="642"/>
      <c r="Q95" s="610"/>
      <c r="R95" s="610"/>
      <c r="S95" s="610"/>
      <c r="T95" s="610"/>
      <c r="U95" s="610"/>
      <c r="V95" s="293"/>
      <c r="W95" s="590"/>
      <c r="X95" s="590"/>
      <c r="Y95" s="590"/>
      <c r="Z95" s="590"/>
      <c r="AA95" s="590"/>
      <c r="AB95" s="590"/>
      <c r="AC95" s="114" t="str">
        <f>IFERROR(VLOOKUP(Z95,【参考】数式用!$A$4:$B$57,2,FALSE),"")</f>
        <v/>
      </c>
      <c r="AD95" s="291"/>
      <c r="AE95" s="297"/>
      <c r="AF95" s="294">
        <f t="shared" si="0"/>
        <v>0</v>
      </c>
      <c r="AG95" s="510"/>
      <c r="AP95" s="104" t="str">
        <f>IF($L$16="", "", VLOOKUP(Z95,【参考】数式用!$A$2:$O$57,14,FALSE))</f>
        <v/>
      </c>
      <c r="AQ95" s="28" t="e">
        <f>VLOOKUP(Z95,【参考】数式用!$A$2:$O$57,15,FALSE)</f>
        <v>#N/A</v>
      </c>
    </row>
    <row r="96" spans="1:43" ht="49.95" customHeight="1">
      <c r="A96" s="51">
        <v>62</v>
      </c>
      <c r="B96" s="670"/>
      <c r="C96" s="671"/>
      <c r="D96" s="671"/>
      <c r="E96" s="671"/>
      <c r="F96" s="671"/>
      <c r="G96" s="671"/>
      <c r="H96" s="671"/>
      <c r="I96" s="671"/>
      <c r="J96" s="671"/>
      <c r="K96" s="671"/>
      <c r="L96" s="642"/>
      <c r="M96" s="642"/>
      <c r="N96" s="642"/>
      <c r="O96" s="642"/>
      <c r="P96" s="642"/>
      <c r="Q96" s="610"/>
      <c r="R96" s="610"/>
      <c r="S96" s="610"/>
      <c r="T96" s="610"/>
      <c r="U96" s="610"/>
      <c r="V96" s="293"/>
      <c r="W96" s="590"/>
      <c r="X96" s="590"/>
      <c r="Y96" s="590"/>
      <c r="Z96" s="590"/>
      <c r="AA96" s="590"/>
      <c r="AB96" s="590"/>
      <c r="AC96" s="114" t="str">
        <f>IFERROR(VLOOKUP(Z96,【参考】数式用!$A$4:$B$57,2,FALSE),"")</f>
        <v/>
      </c>
      <c r="AD96" s="291"/>
      <c r="AE96" s="297"/>
      <c r="AF96" s="294">
        <f t="shared" si="0"/>
        <v>0</v>
      </c>
      <c r="AG96" s="510"/>
      <c r="AP96" s="104" t="str">
        <f>IF($L$16="", "", VLOOKUP(Z96,【参考】数式用!$A$2:$O$57,14,FALSE))</f>
        <v/>
      </c>
      <c r="AQ96" s="28" t="e">
        <f>VLOOKUP(Z96,【参考】数式用!$A$2:$O$57,15,FALSE)</f>
        <v>#N/A</v>
      </c>
    </row>
    <row r="97" spans="1:43" ht="49.95" customHeight="1">
      <c r="A97" s="51">
        <v>63</v>
      </c>
      <c r="B97" s="670"/>
      <c r="C97" s="671"/>
      <c r="D97" s="671"/>
      <c r="E97" s="671"/>
      <c r="F97" s="671"/>
      <c r="G97" s="671"/>
      <c r="H97" s="671"/>
      <c r="I97" s="671"/>
      <c r="J97" s="671"/>
      <c r="K97" s="671"/>
      <c r="L97" s="642"/>
      <c r="M97" s="642"/>
      <c r="N97" s="642"/>
      <c r="O97" s="642"/>
      <c r="P97" s="642"/>
      <c r="Q97" s="610"/>
      <c r="R97" s="610"/>
      <c r="S97" s="610"/>
      <c r="T97" s="610"/>
      <c r="U97" s="610"/>
      <c r="V97" s="293"/>
      <c r="W97" s="590"/>
      <c r="X97" s="590"/>
      <c r="Y97" s="590"/>
      <c r="Z97" s="590"/>
      <c r="AA97" s="590"/>
      <c r="AB97" s="590"/>
      <c r="AC97" s="114" t="str">
        <f>IFERROR(VLOOKUP(Z97,【参考】数式用!$A$4:$B$57,2,FALSE),"")</f>
        <v/>
      </c>
      <c r="AD97" s="291"/>
      <c r="AE97" s="297"/>
      <c r="AF97" s="294">
        <f t="shared" si="0"/>
        <v>0</v>
      </c>
      <c r="AG97" s="510"/>
      <c r="AP97" s="104" t="str">
        <f>IF($L$16="", "", VLOOKUP(Z97,【参考】数式用!$A$2:$O$57,14,FALSE))</f>
        <v/>
      </c>
      <c r="AQ97" s="28" t="e">
        <f>VLOOKUP(Z97,【参考】数式用!$A$2:$O$57,15,FALSE)</f>
        <v>#N/A</v>
      </c>
    </row>
    <row r="98" spans="1:43" ht="49.95" customHeight="1">
      <c r="A98" s="51">
        <v>64</v>
      </c>
      <c r="B98" s="670"/>
      <c r="C98" s="671"/>
      <c r="D98" s="671"/>
      <c r="E98" s="671"/>
      <c r="F98" s="671"/>
      <c r="G98" s="671"/>
      <c r="H98" s="671"/>
      <c r="I98" s="671"/>
      <c r="J98" s="671"/>
      <c r="K98" s="671"/>
      <c r="L98" s="642"/>
      <c r="M98" s="642"/>
      <c r="N98" s="642"/>
      <c r="O98" s="642"/>
      <c r="P98" s="642"/>
      <c r="Q98" s="610"/>
      <c r="R98" s="610"/>
      <c r="S98" s="610"/>
      <c r="T98" s="610"/>
      <c r="U98" s="610"/>
      <c r="V98" s="293"/>
      <c r="W98" s="590"/>
      <c r="X98" s="590"/>
      <c r="Y98" s="590"/>
      <c r="Z98" s="590"/>
      <c r="AA98" s="590"/>
      <c r="AB98" s="590"/>
      <c r="AC98" s="114" t="str">
        <f>IFERROR(VLOOKUP(Z98,【参考】数式用!$A$4:$B$57,2,FALSE),"")</f>
        <v/>
      </c>
      <c r="AD98" s="291"/>
      <c r="AE98" s="297"/>
      <c r="AF98" s="294">
        <f t="shared" si="0"/>
        <v>0</v>
      </c>
      <c r="AG98" s="510"/>
      <c r="AP98" s="104" t="str">
        <f>IF($L$16="", "", VLOOKUP(Z98,【参考】数式用!$A$2:$O$57,14,FALSE))</f>
        <v/>
      </c>
      <c r="AQ98" s="28" t="e">
        <f>VLOOKUP(Z98,【参考】数式用!$A$2:$O$57,15,FALSE)</f>
        <v>#N/A</v>
      </c>
    </row>
    <row r="99" spans="1:43" ht="49.95" customHeight="1">
      <c r="A99" s="51">
        <v>65</v>
      </c>
      <c r="B99" s="670"/>
      <c r="C99" s="671"/>
      <c r="D99" s="671"/>
      <c r="E99" s="671"/>
      <c r="F99" s="671"/>
      <c r="G99" s="671"/>
      <c r="H99" s="671"/>
      <c r="I99" s="671"/>
      <c r="J99" s="671"/>
      <c r="K99" s="671"/>
      <c r="L99" s="642"/>
      <c r="M99" s="642"/>
      <c r="N99" s="642"/>
      <c r="O99" s="642"/>
      <c r="P99" s="642"/>
      <c r="Q99" s="610"/>
      <c r="R99" s="610"/>
      <c r="S99" s="610"/>
      <c r="T99" s="610"/>
      <c r="U99" s="610"/>
      <c r="V99" s="293"/>
      <c r="W99" s="590"/>
      <c r="X99" s="590"/>
      <c r="Y99" s="590"/>
      <c r="Z99" s="590"/>
      <c r="AA99" s="590"/>
      <c r="AB99" s="590"/>
      <c r="AC99" s="114" t="str">
        <f>IFERROR(VLOOKUP(Z99,【参考】数式用!$A$4:$B$57,2,FALSE),"")</f>
        <v/>
      </c>
      <c r="AD99" s="291"/>
      <c r="AE99" s="297"/>
      <c r="AF99" s="294">
        <f t="shared" si="0"/>
        <v>0</v>
      </c>
      <c r="AG99" s="510"/>
      <c r="AP99" s="104" t="str">
        <f>IF($L$16="", "", VLOOKUP(Z99,【参考】数式用!$A$2:$O$57,14,FALSE))</f>
        <v/>
      </c>
      <c r="AQ99" s="28" t="e">
        <f>VLOOKUP(Z99,【参考】数式用!$A$2:$O$57,15,FALSE)</f>
        <v>#N/A</v>
      </c>
    </row>
    <row r="100" spans="1:43" ht="49.95" customHeight="1">
      <c r="A100" s="51">
        <v>66</v>
      </c>
      <c r="B100" s="670"/>
      <c r="C100" s="671"/>
      <c r="D100" s="671"/>
      <c r="E100" s="671"/>
      <c r="F100" s="671"/>
      <c r="G100" s="671"/>
      <c r="H100" s="671"/>
      <c r="I100" s="671"/>
      <c r="J100" s="671"/>
      <c r="K100" s="671"/>
      <c r="L100" s="642"/>
      <c r="M100" s="642"/>
      <c r="N100" s="642"/>
      <c r="O100" s="642"/>
      <c r="P100" s="642"/>
      <c r="Q100" s="610"/>
      <c r="R100" s="610"/>
      <c r="S100" s="610"/>
      <c r="T100" s="610"/>
      <c r="U100" s="610"/>
      <c r="V100" s="293"/>
      <c r="W100" s="590"/>
      <c r="X100" s="590"/>
      <c r="Y100" s="590"/>
      <c r="Z100" s="590"/>
      <c r="AA100" s="590"/>
      <c r="AB100" s="590"/>
      <c r="AC100" s="114" t="str">
        <f>IFERROR(VLOOKUP(Z100,【参考】数式用!$A$4:$B$57,2,FALSE),"")</f>
        <v/>
      </c>
      <c r="AD100" s="291"/>
      <c r="AE100" s="297"/>
      <c r="AF100" s="294">
        <f t="shared" si="0"/>
        <v>0</v>
      </c>
      <c r="AG100" s="510"/>
      <c r="AP100" s="104" t="str">
        <f>IF($L$16="", "", VLOOKUP(Z100,【参考】数式用!$A$2:$O$57,14,FALSE))</f>
        <v/>
      </c>
      <c r="AQ100" s="28" t="e">
        <f>VLOOKUP(Z100,【参考】数式用!$A$2:$O$57,15,FALSE)</f>
        <v>#N/A</v>
      </c>
    </row>
    <row r="101" spans="1:43" ht="49.95" customHeight="1">
      <c r="A101" s="51">
        <v>67</v>
      </c>
      <c r="B101" s="670"/>
      <c r="C101" s="671"/>
      <c r="D101" s="671"/>
      <c r="E101" s="671"/>
      <c r="F101" s="671"/>
      <c r="G101" s="671"/>
      <c r="H101" s="671"/>
      <c r="I101" s="671"/>
      <c r="J101" s="671"/>
      <c r="K101" s="671"/>
      <c r="L101" s="642"/>
      <c r="M101" s="642"/>
      <c r="N101" s="642"/>
      <c r="O101" s="642"/>
      <c r="P101" s="642"/>
      <c r="Q101" s="610"/>
      <c r="R101" s="610"/>
      <c r="S101" s="610"/>
      <c r="T101" s="610"/>
      <c r="U101" s="610"/>
      <c r="V101" s="293"/>
      <c r="W101" s="590"/>
      <c r="X101" s="590"/>
      <c r="Y101" s="590"/>
      <c r="Z101" s="590"/>
      <c r="AA101" s="590"/>
      <c r="AB101" s="590"/>
      <c r="AC101" s="114" t="str">
        <f>IFERROR(VLOOKUP(Z101,【参考】数式用!$A$4:$B$57,2,FALSE),"")</f>
        <v/>
      </c>
      <c r="AD101" s="291"/>
      <c r="AE101" s="297"/>
      <c r="AF101" s="294">
        <f t="shared" ref="AF101:AF234" si="2">AD101-AE101</f>
        <v>0</v>
      </c>
      <c r="AG101" s="510"/>
      <c r="AP101" s="104" t="str">
        <f>IF($L$16="", "", VLOOKUP(Z101,【参考】数式用!$A$2:$O$57,14,FALSE))</f>
        <v/>
      </c>
      <c r="AQ101" s="28" t="e">
        <f>VLOOKUP(Z101,【参考】数式用!$A$2:$O$57,15,FALSE)</f>
        <v>#N/A</v>
      </c>
    </row>
    <row r="102" spans="1:43" ht="49.95" customHeight="1">
      <c r="A102" s="51">
        <v>68</v>
      </c>
      <c r="B102" s="670"/>
      <c r="C102" s="671"/>
      <c r="D102" s="671"/>
      <c r="E102" s="671"/>
      <c r="F102" s="671"/>
      <c r="G102" s="671"/>
      <c r="H102" s="671"/>
      <c r="I102" s="671"/>
      <c r="J102" s="671"/>
      <c r="K102" s="671"/>
      <c r="L102" s="642"/>
      <c r="M102" s="642"/>
      <c r="N102" s="642"/>
      <c r="O102" s="642"/>
      <c r="P102" s="642"/>
      <c r="Q102" s="610"/>
      <c r="R102" s="610"/>
      <c r="S102" s="610"/>
      <c r="T102" s="610"/>
      <c r="U102" s="610"/>
      <c r="V102" s="293"/>
      <c r="W102" s="590"/>
      <c r="X102" s="590"/>
      <c r="Y102" s="590"/>
      <c r="Z102" s="590"/>
      <c r="AA102" s="590"/>
      <c r="AB102" s="590"/>
      <c r="AC102" s="114" t="str">
        <f>IFERROR(VLOOKUP(Z102,【参考】数式用!$A$4:$B$57,2,FALSE),"")</f>
        <v/>
      </c>
      <c r="AD102" s="291"/>
      <c r="AE102" s="297"/>
      <c r="AF102" s="294">
        <f t="shared" si="2"/>
        <v>0</v>
      </c>
      <c r="AG102" s="510"/>
      <c r="AP102" s="104" t="str">
        <f>IF($L$16="", "", VLOOKUP(Z102,【参考】数式用!$A$2:$O$57,14,FALSE))</f>
        <v/>
      </c>
      <c r="AQ102" s="28" t="e">
        <f>VLOOKUP(Z102,【参考】数式用!$A$2:$O$57,15,FALSE)</f>
        <v>#N/A</v>
      </c>
    </row>
    <row r="103" spans="1:43" ht="49.95" customHeight="1">
      <c r="A103" s="51">
        <v>69</v>
      </c>
      <c r="B103" s="670"/>
      <c r="C103" s="671"/>
      <c r="D103" s="671"/>
      <c r="E103" s="671"/>
      <c r="F103" s="671"/>
      <c r="G103" s="671"/>
      <c r="H103" s="671"/>
      <c r="I103" s="671"/>
      <c r="J103" s="671"/>
      <c r="K103" s="671"/>
      <c r="L103" s="642"/>
      <c r="M103" s="642"/>
      <c r="N103" s="642"/>
      <c r="O103" s="642"/>
      <c r="P103" s="642"/>
      <c r="Q103" s="610"/>
      <c r="R103" s="610"/>
      <c r="S103" s="610"/>
      <c r="T103" s="610"/>
      <c r="U103" s="610"/>
      <c r="V103" s="293"/>
      <c r="W103" s="590"/>
      <c r="X103" s="590"/>
      <c r="Y103" s="590"/>
      <c r="Z103" s="590"/>
      <c r="AA103" s="590"/>
      <c r="AB103" s="590"/>
      <c r="AC103" s="114" t="str">
        <f>IFERROR(VLOOKUP(Z103,【参考】数式用!$A$4:$B$57,2,FALSE),"")</f>
        <v/>
      </c>
      <c r="AD103" s="291"/>
      <c r="AE103" s="297"/>
      <c r="AF103" s="294">
        <f t="shared" si="2"/>
        <v>0</v>
      </c>
      <c r="AG103" s="510"/>
      <c r="AP103" s="104" t="str">
        <f>IF($L$16="", "", VLOOKUP(Z103,【参考】数式用!$A$2:$O$57,14,FALSE))</f>
        <v/>
      </c>
      <c r="AQ103" s="28" t="e">
        <f>VLOOKUP(Z103,【参考】数式用!$A$2:$O$57,15,FALSE)</f>
        <v>#N/A</v>
      </c>
    </row>
    <row r="104" spans="1:43" ht="49.95" customHeight="1">
      <c r="A104" s="51">
        <v>70</v>
      </c>
      <c r="B104" s="670"/>
      <c r="C104" s="671"/>
      <c r="D104" s="671"/>
      <c r="E104" s="671"/>
      <c r="F104" s="671"/>
      <c r="G104" s="671"/>
      <c r="H104" s="671"/>
      <c r="I104" s="671"/>
      <c r="J104" s="671"/>
      <c r="K104" s="671"/>
      <c r="L104" s="642"/>
      <c r="M104" s="642"/>
      <c r="N104" s="642"/>
      <c r="O104" s="642"/>
      <c r="P104" s="642"/>
      <c r="Q104" s="610"/>
      <c r="R104" s="610"/>
      <c r="S104" s="610"/>
      <c r="T104" s="610"/>
      <c r="U104" s="610"/>
      <c r="V104" s="293"/>
      <c r="W104" s="590"/>
      <c r="X104" s="590"/>
      <c r="Y104" s="590"/>
      <c r="Z104" s="590"/>
      <c r="AA104" s="590"/>
      <c r="AB104" s="590"/>
      <c r="AC104" s="114" t="str">
        <f>IFERROR(VLOOKUP(Z104,【参考】数式用!$A$4:$B$57,2,FALSE),"")</f>
        <v/>
      </c>
      <c r="AD104" s="291"/>
      <c r="AE104" s="297"/>
      <c r="AF104" s="294">
        <f t="shared" si="2"/>
        <v>0</v>
      </c>
      <c r="AG104" s="510"/>
      <c r="AP104" s="104" t="str">
        <f>IF($L$16="", "", VLOOKUP(Z104,【参考】数式用!$A$2:$O$57,14,FALSE))</f>
        <v/>
      </c>
      <c r="AQ104" s="28" t="e">
        <f>VLOOKUP(Z104,【参考】数式用!$A$2:$O$57,15,FALSE)</f>
        <v>#N/A</v>
      </c>
    </row>
    <row r="105" spans="1:43" ht="49.95" customHeight="1">
      <c r="A105" s="51">
        <v>71</v>
      </c>
      <c r="B105" s="670"/>
      <c r="C105" s="671"/>
      <c r="D105" s="671"/>
      <c r="E105" s="671"/>
      <c r="F105" s="671"/>
      <c r="G105" s="671"/>
      <c r="H105" s="671"/>
      <c r="I105" s="671"/>
      <c r="J105" s="671"/>
      <c r="K105" s="671"/>
      <c r="L105" s="642"/>
      <c r="M105" s="642"/>
      <c r="N105" s="642"/>
      <c r="O105" s="642"/>
      <c r="P105" s="642"/>
      <c r="Q105" s="610"/>
      <c r="R105" s="610"/>
      <c r="S105" s="610"/>
      <c r="T105" s="610"/>
      <c r="U105" s="610"/>
      <c r="V105" s="293"/>
      <c r="W105" s="590"/>
      <c r="X105" s="590"/>
      <c r="Y105" s="590"/>
      <c r="Z105" s="590"/>
      <c r="AA105" s="590"/>
      <c r="AB105" s="590"/>
      <c r="AC105" s="114" t="str">
        <f>IFERROR(VLOOKUP(Z105,【参考】数式用!$A$4:$B$57,2,FALSE),"")</f>
        <v/>
      </c>
      <c r="AD105" s="291"/>
      <c r="AE105" s="297"/>
      <c r="AF105" s="294">
        <f t="shared" si="2"/>
        <v>0</v>
      </c>
      <c r="AG105" s="510"/>
      <c r="AP105" s="104" t="str">
        <f>IF($L$16="", "", VLOOKUP(Z105,【参考】数式用!$A$2:$O$57,14,FALSE))</f>
        <v/>
      </c>
      <c r="AQ105" s="28" t="e">
        <f>VLOOKUP(Z105,【参考】数式用!$A$2:$O$57,15,FALSE)</f>
        <v>#N/A</v>
      </c>
    </row>
    <row r="106" spans="1:43" ht="49.95" customHeight="1">
      <c r="A106" s="51">
        <v>72</v>
      </c>
      <c r="B106" s="670"/>
      <c r="C106" s="671"/>
      <c r="D106" s="671"/>
      <c r="E106" s="671"/>
      <c r="F106" s="671"/>
      <c r="G106" s="671"/>
      <c r="H106" s="671"/>
      <c r="I106" s="671"/>
      <c r="J106" s="671"/>
      <c r="K106" s="671"/>
      <c r="L106" s="642"/>
      <c r="M106" s="642"/>
      <c r="N106" s="642"/>
      <c r="O106" s="642"/>
      <c r="P106" s="642"/>
      <c r="Q106" s="610"/>
      <c r="R106" s="610"/>
      <c r="S106" s="610"/>
      <c r="T106" s="610"/>
      <c r="U106" s="610"/>
      <c r="V106" s="293"/>
      <c r="W106" s="590"/>
      <c r="X106" s="590"/>
      <c r="Y106" s="590"/>
      <c r="Z106" s="590"/>
      <c r="AA106" s="590"/>
      <c r="AB106" s="590"/>
      <c r="AC106" s="114" t="str">
        <f>IFERROR(VLOOKUP(Z106,【参考】数式用!$A$4:$B$57,2,FALSE),"")</f>
        <v/>
      </c>
      <c r="AD106" s="291"/>
      <c r="AE106" s="297"/>
      <c r="AF106" s="294">
        <f t="shared" si="2"/>
        <v>0</v>
      </c>
      <c r="AG106" s="510"/>
      <c r="AP106" s="104" t="str">
        <f>IF($L$16="", "", VLOOKUP(Z106,【参考】数式用!$A$2:$O$57,14,FALSE))</f>
        <v/>
      </c>
      <c r="AQ106" s="28" t="e">
        <f>VLOOKUP(Z106,【参考】数式用!$A$2:$O$57,15,FALSE)</f>
        <v>#N/A</v>
      </c>
    </row>
    <row r="107" spans="1:43" ht="49.95" customHeight="1">
      <c r="A107" s="51">
        <v>73</v>
      </c>
      <c r="B107" s="670"/>
      <c r="C107" s="671"/>
      <c r="D107" s="671"/>
      <c r="E107" s="671"/>
      <c r="F107" s="671"/>
      <c r="G107" s="671"/>
      <c r="H107" s="671"/>
      <c r="I107" s="671"/>
      <c r="J107" s="671"/>
      <c r="K107" s="671"/>
      <c r="L107" s="642"/>
      <c r="M107" s="642"/>
      <c r="N107" s="642"/>
      <c r="O107" s="642"/>
      <c r="P107" s="642"/>
      <c r="Q107" s="610"/>
      <c r="R107" s="610"/>
      <c r="S107" s="610"/>
      <c r="T107" s="610"/>
      <c r="U107" s="610"/>
      <c r="V107" s="293"/>
      <c r="W107" s="590"/>
      <c r="X107" s="590"/>
      <c r="Y107" s="590"/>
      <c r="Z107" s="590"/>
      <c r="AA107" s="590"/>
      <c r="AB107" s="590"/>
      <c r="AC107" s="114" t="str">
        <f>IFERROR(VLOOKUP(Z107,【参考】数式用!$A$4:$B$57,2,FALSE),"")</f>
        <v/>
      </c>
      <c r="AD107" s="291"/>
      <c r="AE107" s="297"/>
      <c r="AF107" s="294">
        <f t="shared" si="2"/>
        <v>0</v>
      </c>
      <c r="AG107" s="510"/>
      <c r="AP107" s="104" t="str">
        <f>IF($L$16="", "", VLOOKUP(Z107,【参考】数式用!$A$2:$O$57,14,FALSE))</f>
        <v/>
      </c>
      <c r="AQ107" s="28" t="e">
        <f>VLOOKUP(Z107,【参考】数式用!$A$2:$O$57,15,FALSE)</f>
        <v>#N/A</v>
      </c>
    </row>
    <row r="108" spans="1:43" ht="49.95" customHeight="1">
      <c r="A108" s="51">
        <v>74</v>
      </c>
      <c r="B108" s="670"/>
      <c r="C108" s="671"/>
      <c r="D108" s="671"/>
      <c r="E108" s="671"/>
      <c r="F108" s="671"/>
      <c r="G108" s="671"/>
      <c r="H108" s="671"/>
      <c r="I108" s="671"/>
      <c r="J108" s="671"/>
      <c r="K108" s="671"/>
      <c r="L108" s="642"/>
      <c r="M108" s="642"/>
      <c r="N108" s="642"/>
      <c r="O108" s="642"/>
      <c r="P108" s="642"/>
      <c r="Q108" s="610"/>
      <c r="R108" s="610"/>
      <c r="S108" s="610"/>
      <c r="T108" s="610"/>
      <c r="U108" s="610"/>
      <c r="V108" s="293"/>
      <c r="W108" s="590"/>
      <c r="X108" s="590"/>
      <c r="Y108" s="590"/>
      <c r="Z108" s="590"/>
      <c r="AA108" s="590"/>
      <c r="AB108" s="590"/>
      <c r="AC108" s="114" t="str">
        <f>IFERROR(VLOOKUP(Z108,【参考】数式用!$A$4:$B$57,2,FALSE),"")</f>
        <v/>
      </c>
      <c r="AD108" s="291"/>
      <c r="AE108" s="297"/>
      <c r="AF108" s="294">
        <f t="shared" si="2"/>
        <v>0</v>
      </c>
      <c r="AG108" s="510"/>
      <c r="AP108" s="104" t="str">
        <f>IF($L$16="", "", VLOOKUP(Z108,【参考】数式用!$A$2:$O$57,14,FALSE))</f>
        <v/>
      </c>
      <c r="AQ108" s="28" t="e">
        <f>VLOOKUP(Z108,【参考】数式用!$A$2:$O$57,15,FALSE)</f>
        <v>#N/A</v>
      </c>
    </row>
    <row r="109" spans="1:43" ht="49.95" customHeight="1">
      <c r="A109" s="51">
        <v>75</v>
      </c>
      <c r="B109" s="670"/>
      <c r="C109" s="671"/>
      <c r="D109" s="671"/>
      <c r="E109" s="671"/>
      <c r="F109" s="671"/>
      <c r="G109" s="671"/>
      <c r="H109" s="671"/>
      <c r="I109" s="671"/>
      <c r="J109" s="671"/>
      <c r="K109" s="671"/>
      <c r="L109" s="642"/>
      <c r="M109" s="642"/>
      <c r="N109" s="642"/>
      <c r="O109" s="642"/>
      <c r="P109" s="642"/>
      <c r="Q109" s="610"/>
      <c r="R109" s="610"/>
      <c r="S109" s="610"/>
      <c r="T109" s="610"/>
      <c r="U109" s="610"/>
      <c r="V109" s="293"/>
      <c r="W109" s="590"/>
      <c r="X109" s="590"/>
      <c r="Y109" s="590"/>
      <c r="Z109" s="590"/>
      <c r="AA109" s="590"/>
      <c r="AB109" s="590"/>
      <c r="AC109" s="114" t="str">
        <f>IFERROR(VLOOKUP(Z109,【参考】数式用!$A$4:$B$57,2,FALSE),"")</f>
        <v/>
      </c>
      <c r="AD109" s="291"/>
      <c r="AE109" s="297"/>
      <c r="AF109" s="294">
        <f t="shared" si="2"/>
        <v>0</v>
      </c>
      <c r="AG109" s="510"/>
      <c r="AP109" s="104" t="str">
        <f>IF($L$16="", "", VLOOKUP(Z109,【参考】数式用!$A$2:$O$57,14,FALSE))</f>
        <v/>
      </c>
      <c r="AQ109" s="28" t="e">
        <f>VLOOKUP(Z109,【参考】数式用!$A$2:$O$57,15,FALSE)</f>
        <v>#N/A</v>
      </c>
    </row>
    <row r="110" spans="1:43" ht="49.95" customHeight="1">
      <c r="A110" s="51">
        <v>76</v>
      </c>
      <c r="B110" s="670"/>
      <c r="C110" s="671"/>
      <c r="D110" s="671"/>
      <c r="E110" s="671"/>
      <c r="F110" s="671"/>
      <c r="G110" s="671"/>
      <c r="H110" s="671"/>
      <c r="I110" s="671"/>
      <c r="J110" s="671"/>
      <c r="K110" s="671"/>
      <c r="L110" s="642"/>
      <c r="M110" s="642"/>
      <c r="N110" s="642"/>
      <c r="O110" s="642"/>
      <c r="P110" s="642"/>
      <c r="Q110" s="610"/>
      <c r="R110" s="610"/>
      <c r="S110" s="610"/>
      <c r="T110" s="610"/>
      <c r="U110" s="610"/>
      <c r="V110" s="293"/>
      <c r="W110" s="590"/>
      <c r="X110" s="590"/>
      <c r="Y110" s="590"/>
      <c r="Z110" s="590"/>
      <c r="AA110" s="590"/>
      <c r="AB110" s="590"/>
      <c r="AC110" s="114" t="str">
        <f>IFERROR(VLOOKUP(Z110,【参考】数式用!$A$4:$B$57,2,FALSE),"")</f>
        <v/>
      </c>
      <c r="AD110" s="291"/>
      <c r="AE110" s="297"/>
      <c r="AF110" s="294">
        <f t="shared" si="2"/>
        <v>0</v>
      </c>
      <c r="AG110" s="510"/>
      <c r="AP110" s="104" t="str">
        <f>IF($L$16="", "", VLOOKUP(Z110,【参考】数式用!$A$2:$O$57,14,FALSE))</f>
        <v/>
      </c>
      <c r="AQ110" s="28" t="e">
        <f>VLOOKUP(Z110,【参考】数式用!$A$2:$O$57,15,FALSE)</f>
        <v>#N/A</v>
      </c>
    </row>
    <row r="111" spans="1:43" ht="49.95" customHeight="1">
      <c r="A111" s="51">
        <v>77</v>
      </c>
      <c r="B111" s="670"/>
      <c r="C111" s="671"/>
      <c r="D111" s="671"/>
      <c r="E111" s="671"/>
      <c r="F111" s="671"/>
      <c r="G111" s="671"/>
      <c r="H111" s="671"/>
      <c r="I111" s="671"/>
      <c r="J111" s="671"/>
      <c r="K111" s="671"/>
      <c r="L111" s="642"/>
      <c r="M111" s="642"/>
      <c r="N111" s="642"/>
      <c r="O111" s="642"/>
      <c r="P111" s="642"/>
      <c r="Q111" s="610"/>
      <c r="R111" s="610"/>
      <c r="S111" s="610"/>
      <c r="T111" s="610"/>
      <c r="U111" s="610"/>
      <c r="V111" s="293"/>
      <c r="W111" s="590"/>
      <c r="X111" s="590"/>
      <c r="Y111" s="590"/>
      <c r="Z111" s="590"/>
      <c r="AA111" s="590"/>
      <c r="AB111" s="590"/>
      <c r="AC111" s="114" t="str">
        <f>IFERROR(VLOOKUP(Z111,【参考】数式用!$A$4:$B$57,2,FALSE),"")</f>
        <v/>
      </c>
      <c r="AD111" s="291"/>
      <c r="AE111" s="297"/>
      <c r="AF111" s="294">
        <f t="shared" si="2"/>
        <v>0</v>
      </c>
      <c r="AG111" s="510"/>
      <c r="AP111" s="104" t="str">
        <f>IF($L$16="", "", VLOOKUP(Z111,【参考】数式用!$A$2:$O$57,14,FALSE))</f>
        <v/>
      </c>
      <c r="AQ111" s="28" t="e">
        <f>VLOOKUP(Z111,【参考】数式用!$A$2:$O$57,15,FALSE)</f>
        <v>#N/A</v>
      </c>
    </row>
    <row r="112" spans="1:43" ht="49.95" customHeight="1">
      <c r="A112" s="51">
        <v>78</v>
      </c>
      <c r="B112" s="670"/>
      <c r="C112" s="671"/>
      <c r="D112" s="671"/>
      <c r="E112" s="671"/>
      <c r="F112" s="671"/>
      <c r="G112" s="671"/>
      <c r="H112" s="671"/>
      <c r="I112" s="671"/>
      <c r="J112" s="671"/>
      <c r="K112" s="671"/>
      <c r="L112" s="642"/>
      <c r="M112" s="642"/>
      <c r="N112" s="642"/>
      <c r="O112" s="642"/>
      <c r="P112" s="642"/>
      <c r="Q112" s="610"/>
      <c r="R112" s="610"/>
      <c r="S112" s="610"/>
      <c r="T112" s="610"/>
      <c r="U112" s="610"/>
      <c r="V112" s="293"/>
      <c r="W112" s="590"/>
      <c r="X112" s="590"/>
      <c r="Y112" s="590"/>
      <c r="Z112" s="590"/>
      <c r="AA112" s="590"/>
      <c r="AB112" s="590"/>
      <c r="AC112" s="114" t="str">
        <f>IFERROR(VLOOKUP(Z112,【参考】数式用!$A$4:$B$57,2,FALSE),"")</f>
        <v/>
      </c>
      <c r="AD112" s="291"/>
      <c r="AE112" s="297"/>
      <c r="AF112" s="294">
        <f t="shared" si="2"/>
        <v>0</v>
      </c>
      <c r="AG112" s="510"/>
      <c r="AP112" s="104" t="str">
        <f>IF($L$16="", "", VLOOKUP(Z112,【参考】数式用!$A$2:$O$57,14,FALSE))</f>
        <v/>
      </c>
      <c r="AQ112" s="28" t="e">
        <f>VLOOKUP(Z112,【参考】数式用!$A$2:$O$57,15,FALSE)</f>
        <v>#N/A</v>
      </c>
    </row>
    <row r="113" spans="1:43" ht="49.95" customHeight="1">
      <c r="A113" s="51">
        <v>79</v>
      </c>
      <c r="B113" s="670"/>
      <c r="C113" s="671"/>
      <c r="D113" s="671"/>
      <c r="E113" s="671"/>
      <c r="F113" s="671"/>
      <c r="G113" s="671"/>
      <c r="H113" s="671"/>
      <c r="I113" s="671"/>
      <c r="J113" s="671"/>
      <c r="K113" s="671"/>
      <c r="L113" s="642"/>
      <c r="M113" s="642"/>
      <c r="N113" s="642"/>
      <c r="O113" s="642"/>
      <c r="P113" s="642"/>
      <c r="Q113" s="610"/>
      <c r="R113" s="610"/>
      <c r="S113" s="610"/>
      <c r="T113" s="610"/>
      <c r="U113" s="610"/>
      <c r="V113" s="293"/>
      <c r="W113" s="590"/>
      <c r="X113" s="590"/>
      <c r="Y113" s="590"/>
      <c r="Z113" s="590"/>
      <c r="AA113" s="590"/>
      <c r="AB113" s="590"/>
      <c r="AC113" s="114" t="str">
        <f>IFERROR(VLOOKUP(Z113,【参考】数式用!$A$4:$B$57,2,FALSE),"")</f>
        <v/>
      </c>
      <c r="AD113" s="291"/>
      <c r="AE113" s="297"/>
      <c r="AF113" s="294">
        <f t="shared" si="2"/>
        <v>0</v>
      </c>
      <c r="AG113" s="510"/>
      <c r="AP113" s="104" t="str">
        <f>IF($L$16="", "", VLOOKUP(Z113,【参考】数式用!$A$2:$O$57,14,FALSE))</f>
        <v/>
      </c>
      <c r="AQ113" s="28" t="e">
        <f>VLOOKUP(Z113,【参考】数式用!$A$2:$O$57,15,FALSE)</f>
        <v>#N/A</v>
      </c>
    </row>
    <row r="114" spans="1:43" ht="49.95" customHeight="1">
      <c r="A114" s="51">
        <v>80</v>
      </c>
      <c r="B114" s="670"/>
      <c r="C114" s="671"/>
      <c r="D114" s="671"/>
      <c r="E114" s="671"/>
      <c r="F114" s="671"/>
      <c r="G114" s="671"/>
      <c r="H114" s="671"/>
      <c r="I114" s="671"/>
      <c r="J114" s="671"/>
      <c r="K114" s="671"/>
      <c r="L114" s="642"/>
      <c r="M114" s="642"/>
      <c r="N114" s="642"/>
      <c r="O114" s="642"/>
      <c r="P114" s="642"/>
      <c r="Q114" s="610"/>
      <c r="R114" s="610"/>
      <c r="S114" s="610"/>
      <c r="T114" s="610"/>
      <c r="U114" s="610"/>
      <c r="V114" s="293"/>
      <c r="W114" s="590"/>
      <c r="X114" s="590"/>
      <c r="Y114" s="590"/>
      <c r="Z114" s="590"/>
      <c r="AA114" s="590"/>
      <c r="AB114" s="590"/>
      <c r="AC114" s="114" t="str">
        <f>IFERROR(VLOOKUP(Z114,【参考】数式用!$A$4:$B$57,2,FALSE),"")</f>
        <v/>
      </c>
      <c r="AD114" s="291"/>
      <c r="AE114" s="297"/>
      <c r="AF114" s="294">
        <f t="shared" si="2"/>
        <v>0</v>
      </c>
      <c r="AG114" s="510"/>
      <c r="AP114" s="104" t="str">
        <f>IF($L$16="", "", VLOOKUP(Z114,【参考】数式用!$A$2:$O$57,14,FALSE))</f>
        <v/>
      </c>
      <c r="AQ114" s="28" t="e">
        <f>VLOOKUP(Z114,【参考】数式用!$A$2:$O$57,15,FALSE)</f>
        <v>#N/A</v>
      </c>
    </row>
    <row r="115" spans="1:43" ht="49.95" customHeight="1">
      <c r="A115" s="51">
        <v>81</v>
      </c>
      <c r="B115" s="670"/>
      <c r="C115" s="671"/>
      <c r="D115" s="671"/>
      <c r="E115" s="671"/>
      <c r="F115" s="671"/>
      <c r="G115" s="671"/>
      <c r="H115" s="671"/>
      <c r="I115" s="671"/>
      <c r="J115" s="671"/>
      <c r="K115" s="671"/>
      <c r="L115" s="642"/>
      <c r="M115" s="642"/>
      <c r="N115" s="642"/>
      <c r="O115" s="642"/>
      <c r="P115" s="642"/>
      <c r="Q115" s="610"/>
      <c r="R115" s="610"/>
      <c r="S115" s="610"/>
      <c r="T115" s="610"/>
      <c r="U115" s="610"/>
      <c r="V115" s="293"/>
      <c r="W115" s="590"/>
      <c r="X115" s="590"/>
      <c r="Y115" s="590"/>
      <c r="Z115" s="590"/>
      <c r="AA115" s="590"/>
      <c r="AB115" s="590"/>
      <c r="AC115" s="114" t="str">
        <f>IFERROR(VLOOKUP(Z115,【参考】数式用!$A$4:$B$57,2,FALSE),"")</f>
        <v/>
      </c>
      <c r="AD115" s="291"/>
      <c r="AE115" s="297"/>
      <c r="AF115" s="294">
        <f t="shared" si="2"/>
        <v>0</v>
      </c>
      <c r="AG115" s="510"/>
      <c r="AP115" s="104" t="str">
        <f>IF($L$16="", "", VLOOKUP(Z115,【参考】数式用!$A$2:$O$57,14,FALSE))</f>
        <v/>
      </c>
      <c r="AQ115" s="28" t="e">
        <f>VLOOKUP(Z115,【参考】数式用!$A$2:$O$57,15,FALSE)</f>
        <v>#N/A</v>
      </c>
    </row>
    <row r="116" spans="1:43" ht="49.95" customHeight="1">
      <c r="A116" s="51">
        <v>82</v>
      </c>
      <c r="B116" s="670"/>
      <c r="C116" s="671"/>
      <c r="D116" s="671"/>
      <c r="E116" s="671"/>
      <c r="F116" s="671"/>
      <c r="G116" s="671"/>
      <c r="H116" s="671"/>
      <c r="I116" s="671"/>
      <c r="J116" s="671"/>
      <c r="K116" s="671"/>
      <c r="L116" s="642"/>
      <c r="M116" s="642"/>
      <c r="N116" s="642"/>
      <c r="O116" s="642"/>
      <c r="P116" s="642"/>
      <c r="Q116" s="610"/>
      <c r="R116" s="610"/>
      <c r="S116" s="610"/>
      <c r="T116" s="610"/>
      <c r="U116" s="610"/>
      <c r="V116" s="293"/>
      <c r="W116" s="590"/>
      <c r="X116" s="590"/>
      <c r="Y116" s="590"/>
      <c r="Z116" s="590"/>
      <c r="AA116" s="590"/>
      <c r="AB116" s="590"/>
      <c r="AC116" s="114" t="str">
        <f>IFERROR(VLOOKUP(Z116,【参考】数式用!$A$4:$B$57,2,FALSE),"")</f>
        <v/>
      </c>
      <c r="AD116" s="291"/>
      <c r="AE116" s="297"/>
      <c r="AF116" s="294">
        <f t="shared" si="2"/>
        <v>0</v>
      </c>
      <c r="AG116" s="510"/>
      <c r="AP116" s="104" t="str">
        <f>IF($L$16="", "", VLOOKUP(Z116,【参考】数式用!$A$2:$O$57,14,FALSE))</f>
        <v/>
      </c>
      <c r="AQ116" s="28" t="e">
        <f>VLOOKUP(Z116,【参考】数式用!$A$2:$O$57,15,FALSE)</f>
        <v>#N/A</v>
      </c>
    </row>
    <row r="117" spans="1:43" ht="49.95" customHeight="1">
      <c r="A117" s="51">
        <v>83</v>
      </c>
      <c r="B117" s="670"/>
      <c r="C117" s="671"/>
      <c r="D117" s="671"/>
      <c r="E117" s="671"/>
      <c r="F117" s="671"/>
      <c r="G117" s="671"/>
      <c r="H117" s="671"/>
      <c r="I117" s="671"/>
      <c r="J117" s="671"/>
      <c r="K117" s="671"/>
      <c r="L117" s="642"/>
      <c r="M117" s="642"/>
      <c r="N117" s="642"/>
      <c r="O117" s="642"/>
      <c r="P117" s="642"/>
      <c r="Q117" s="610"/>
      <c r="R117" s="610"/>
      <c r="S117" s="610"/>
      <c r="T117" s="610"/>
      <c r="U117" s="610"/>
      <c r="V117" s="293"/>
      <c r="W117" s="590"/>
      <c r="X117" s="590"/>
      <c r="Y117" s="590"/>
      <c r="Z117" s="590"/>
      <c r="AA117" s="590"/>
      <c r="AB117" s="590"/>
      <c r="AC117" s="114" t="str">
        <f>IFERROR(VLOOKUP(Z117,【参考】数式用!$A$4:$B$57,2,FALSE),"")</f>
        <v/>
      </c>
      <c r="AD117" s="291"/>
      <c r="AE117" s="297"/>
      <c r="AF117" s="294">
        <f t="shared" si="2"/>
        <v>0</v>
      </c>
      <c r="AG117" s="510"/>
      <c r="AP117" s="104" t="str">
        <f>IF($L$16="", "", VLOOKUP(Z117,【参考】数式用!$A$2:$O$57,14,FALSE))</f>
        <v/>
      </c>
      <c r="AQ117" s="28" t="e">
        <f>VLOOKUP(Z117,【参考】数式用!$A$2:$O$57,15,FALSE)</f>
        <v>#N/A</v>
      </c>
    </row>
    <row r="118" spans="1:43" ht="49.95" customHeight="1">
      <c r="A118" s="51">
        <v>84</v>
      </c>
      <c r="B118" s="670"/>
      <c r="C118" s="671"/>
      <c r="D118" s="671"/>
      <c r="E118" s="671"/>
      <c r="F118" s="671"/>
      <c r="G118" s="671"/>
      <c r="H118" s="671"/>
      <c r="I118" s="671"/>
      <c r="J118" s="671"/>
      <c r="K118" s="671"/>
      <c r="L118" s="642"/>
      <c r="M118" s="642"/>
      <c r="N118" s="642"/>
      <c r="O118" s="642"/>
      <c r="P118" s="642"/>
      <c r="Q118" s="610"/>
      <c r="R118" s="610"/>
      <c r="S118" s="610"/>
      <c r="T118" s="610"/>
      <c r="U118" s="610"/>
      <c r="V118" s="293"/>
      <c r="W118" s="590"/>
      <c r="X118" s="590"/>
      <c r="Y118" s="590"/>
      <c r="Z118" s="590"/>
      <c r="AA118" s="590"/>
      <c r="AB118" s="590"/>
      <c r="AC118" s="114" t="str">
        <f>IFERROR(VLOOKUP(Z118,【参考】数式用!$A$4:$B$57,2,FALSE),"")</f>
        <v/>
      </c>
      <c r="AD118" s="291"/>
      <c r="AE118" s="297"/>
      <c r="AF118" s="294">
        <f t="shared" si="2"/>
        <v>0</v>
      </c>
      <c r="AG118" s="510"/>
      <c r="AP118" s="104" t="str">
        <f>IF($L$16="", "", VLOOKUP(Z118,【参考】数式用!$A$2:$O$57,14,FALSE))</f>
        <v/>
      </c>
      <c r="AQ118" s="28" t="e">
        <f>VLOOKUP(Z118,【参考】数式用!$A$2:$O$57,15,FALSE)</f>
        <v>#N/A</v>
      </c>
    </row>
    <row r="119" spans="1:43" ht="49.95" customHeight="1">
      <c r="A119" s="51">
        <v>85</v>
      </c>
      <c r="B119" s="670"/>
      <c r="C119" s="671"/>
      <c r="D119" s="671"/>
      <c r="E119" s="671"/>
      <c r="F119" s="671"/>
      <c r="G119" s="671"/>
      <c r="H119" s="671"/>
      <c r="I119" s="671"/>
      <c r="J119" s="671"/>
      <c r="K119" s="671"/>
      <c r="L119" s="642"/>
      <c r="M119" s="642"/>
      <c r="N119" s="642"/>
      <c r="O119" s="642"/>
      <c r="P119" s="642"/>
      <c r="Q119" s="610"/>
      <c r="R119" s="610"/>
      <c r="S119" s="610"/>
      <c r="T119" s="610"/>
      <c r="U119" s="610"/>
      <c r="V119" s="293"/>
      <c r="W119" s="590"/>
      <c r="X119" s="590"/>
      <c r="Y119" s="590"/>
      <c r="Z119" s="590"/>
      <c r="AA119" s="590"/>
      <c r="AB119" s="590"/>
      <c r="AC119" s="114" t="str">
        <f>IFERROR(VLOOKUP(Z119,【参考】数式用!$A$4:$B$57,2,FALSE),"")</f>
        <v/>
      </c>
      <c r="AD119" s="291"/>
      <c r="AE119" s="297"/>
      <c r="AF119" s="294">
        <f t="shared" si="2"/>
        <v>0</v>
      </c>
      <c r="AG119" s="510"/>
      <c r="AP119" s="104" t="str">
        <f>IF($L$16="", "", VLOOKUP(Z119,【参考】数式用!$A$2:$O$57,14,FALSE))</f>
        <v/>
      </c>
      <c r="AQ119" s="28" t="e">
        <f>VLOOKUP(Z119,【参考】数式用!$A$2:$O$57,15,FALSE)</f>
        <v>#N/A</v>
      </c>
    </row>
    <row r="120" spans="1:43" ht="49.95" customHeight="1">
      <c r="A120" s="51">
        <v>86</v>
      </c>
      <c r="B120" s="670"/>
      <c r="C120" s="671"/>
      <c r="D120" s="671"/>
      <c r="E120" s="671"/>
      <c r="F120" s="671"/>
      <c r="G120" s="671"/>
      <c r="H120" s="671"/>
      <c r="I120" s="671"/>
      <c r="J120" s="671"/>
      <c r="K120" s="671"/>
      <c r="L120" s="642"/>
      <c r="M120" s="642"/>
      <c r="N120" s="642"/>
      <c r="O120" s="642"/>
      <c r="P120" s="642"/>
      <c r="Q120" s="610"/>
      <c r="R120" s="610"/>
      <c r="S120" s="610"/>
      <c r="T120" s="610"/>
      <c r="U120" s="610"/>
      <c r="V120" s="293"/>
      <c r="W120" s="590"/>
      <c r="X120" s="590"/>
      <c r="Y120" s="590"/>
      <c r="Z120" s="590"/>
      <c r="AA120" s="590"/>
      <c r="AB120" s="590"/>
      <c r="AC120" s="114" t="str">
        <f>IFERROR(VLOOKUP(Z120,【参考】数式用!$A$4:$B$57,2,FALSE),"")</f>
        <v/>
      </c>
      <c r="AD120" s="291"/>
      <c r="AE120" s="297"/>
      <c r="AF120" s="294">
        <f t="shared" si="2"/>
        <v>0</v>
      </c>
      <c r="AG120" s="510"/>
      <c r="AP120" s="104" t="str">
        <f>IF($L$16="", "", VLOOKUP(Z120,【参考】数式用!$A$2:$O$57,14,FALSE))</f>
        <v/>
      </c>
      <c r="AQ120" s="28" t="e">
        <f>VLOOKUP(Z120,【参考】数式用!$A$2:$O$57,15,FALSE)</f>
        <v>#N/A</v>
      </c>
    </row>
    <row r="121" spans="1:43" ht="49.95" customHeight="1">
      <c r="A121" s="51">
        <v>87</v>
      </c>
      <c r="B121" s="670"/>
      <c r="C121" s="671"/>
      <c r="D121" s="671"/>
      <c r="E121" s="671"/>
      <c r="F121" s="671"/>
      <c r="G121" s="671"/>
      <c r="H121" s="671"/>
      <c r="I121" s="671"/>
      <c r="J121" s="671"/>
      <c r="K121" s="671"/>
      <c r="L121" s="642"/>
      <c r="M121" s="642"/>
      <c r="N121" s="642"/>
      <c r="O121" s="642"/>
      <c r="P121" s="642"/>
      <c r="Q121" s="610"/>
      <c r="R121" s="610"/>
      <c r="S121" s="610"/>
      <c r="T121" s="610"/>
      <c r="U121" s="610"/>
      <c r="V121" s="293"/>
      <c r="W121" s="590"/>
      <c r="X121" s="590"/>
      <c r="Y121" s="590"/>
      <c r="Z121" s="590"/>
      <c r="AA121" s="590"/>
      <c r="AB121" s="590"/>
      <c r="AC121" s="114" t="str">
        <f>IFERROR(VLOOKUP(Z121,【参考】数式用!$A$4:$B$57,2,FALSE),"")</f>
        <v/>
      </c>
      <c r="AD121" s="291"/>
      <c r="AE121" s="297"/>
      <c r="AF121" s="294">
        <f t="shared" si="2"/>
        <v>0</v>
      </c>
      <c r="AG121" s="510"/>
      <c r="AP121" s="104" t="str">
        <f>IF($L$16="", "", VLOOKUP(Z121,【参考】数式用!$A$2:$O$57,14,FALSE))</f>
        <v/>
      </c>
      <c r="AQ121" s="28" t="e">
        <f>VLOOKUP(Z121,【参考】数式用!$A$2:$O$57,15,FALSE)</f>
        <v>#N/A</v>
      </c>
    </row>
    <row r="122" spans="1:43" ht="49.95" customHeight="1">
      <c r="A122" s="51">
        <v>88</v>
      </c>
      <c r="B122" s="670"/>
      <c r="C122" s="671"/>
      <c r="D122" s="671"/>
      <c r="E122" s="671"/>
      <c r="F122" s="671"/>
      <c r="G122" s="671"/>
      <c r="H122" s="671"/>
      <c r="I122" s="671"/>
      <c r="J122" s="671"/>
      <c r="K122" s="671"/>
      <c r="L122" s="642"/>
      <c r="M122" s="642"/>
      <c r="N122" s="642"/>
      <c r="O122" s="642"/>
      <c r="P122" s="642"/>
      <c r="Q122" s="610"/>
      <c r="R122" s="610"/>
      <c r="S122" s="610"/>
      <c r="T122" s="610"/>
      <c r="U122" s="610"/>
      <c r="V122" s="293"/>
      <c r="W122" s="590"/>
      <c r="X122" s="590"/>
      <c r="Y122" s="590"/>
      <c r="Z122" s="590"/>
      <c r="AA122" s="590"/>
      <c r="AB122" s="590"/>
      <c r="AC122" s="114" t="str">
        <f>IFERROR(VLOOKUP(Z122,【参考】数式用!$A$4:$B$57,2,FALSE),"")</f>
        <v/>
      </c>
      <c r="AD122" s="291"/>
      <c r="AE122" s="297"/>
      <c r="AF122" s="294">
        <f t="shared" si="2"/>
        <v>0</v>
      </c>
      <c r="AG122" s="510"/>
      <c r="AP122" s="104" t="str">
        <f>IF($L$16="", "", VLOOKUP(Z122,【参考】数式用!$A$2:$O$57,14,FALSE))</f>
        <v/>
      </c>
      <c r="AQ122" s="28" t="e">
        <f>VLOOKUP(Z122,【参考】数式用!$A$2:$O$57,15,FALSE)</f>
        <v>#N/A</v>
      </c>
    </row>
    <row r="123" spans="1:43" ht="49.95" customHeight="1">
      <c r="A123" s="51">
        <v>89</v>
      </c>
      <c r="B123" s="670"/>
      <c r="C123" s="671"/>
      <c r="D123" s="671"/>
      <c r="E123" s="671"/>
      <c r="F123" s="671"/>
      <c r="G123" s="671"/>
      <c r="H123" s="671"/>
      <c r="I123" s="671"/>
      <c r="J123" s="671"/>
      <c r="K123" s="671"/>
      <c r="L123" s="642"/>
      <c r="M123" s="642"/>
      <c r="N123" s="642"/>
      <c r="O123" s="642"/>
      <c r="P123" s="642"/>
      <c r="Q123" s="610"/>
      <c r="R123" s="610"/>
      <c r="S123" s="610"/>
      <c r="T123" s="610"/>
      <c r="U123" s="610"/>
      <c r="V123" s="293"/>
      <c r="W123" s="590"/>
      <c r="X123" s="590"/>
      <c r="Y123" s="590"/>
      <c r="Z123" s="590"/>
      <c r="AA123" s="590"/>
      <c r="AB123" s="590"/>
      <c r="AC123" s="114" t="str">
        <f>IFERROR(VLOOKUP(Z123,【参考】数式用!$A$4:$B$57,2,FALSE),"")</f>
        <v/>
      </c>
      <c r="AD123" s="291"/>
      <c r="AE123" s="297"/>
      <c r="AF123" s="294">
        <f t="shared" si="2"/>
        <v>0</v>
      </c>
      <c r="AG123" s="510"/>
      <c r="AP123" s="104" t="str">
        <f>IF($L$16="", "", VLOOKUP(Z123,【参考】数式用!$A$2:$O$57,14,FALSE))</f>
        <v/>
      </c>
      <c r="AQ123" s="28" t="e">
        <f>VLOOKUP(Z123,【参考】数式用!$A$2:$O$57,15,FALSE)</f>
        <v>#N/A</v>
      </c>
    </row>
    <row r="124" spans="1:43" ht="49.95" customHeight="1">
      <c r="A124" s="51">
        <v>90</v>
      </c>
      <c r="B124" s="670"/>
      <c r="C124" s="671"/>
      <c r="D124" s="671"/>
      <c r="E124" s="671"/>
      <c r="F124" s="671"/>
      <c r="G124" s="671"/>
      <c r="H124" s="671"/>
      <c r="I124" s="671"/>
      <c r="J124" s="671"/>
      <c r="K124" s="671"/>
      <c r="L124" s="642"/>
      <c r="M124" s="642"/>
      <c r="N124" s="642"/>
      <c r="O124" s="642"/>
      <c r="P124" s="642"/>
      <c r="Q124" s="610"/>
      <c r="R124" s="610"/>
      <c r="S124" s="610"/>
      <c r="T124" s="610"/>
      <c r="U124" s="610"/>
      <c r="V124" s="293"/>
      <c r="W124" s="590"/>
      <c r="X124" s="590"/>
      <c r="Y124" s="590"/>
      <c r="Z124" s="590"/>
      <c r="AA124" s="590"/>
      <c r="AB124" s="590"/>
      <c r="AC124" s="114" t="str">
        <f>IFERROR(VLOOKUP(Z124,【参考】数式用!$A$4:$B$57,2,FALSE),"")</f>
        <v/>
      </c>
      <c r="AD124" s="291"/>
      <c r="AE124" s="297"/>
      <c r="AF124" s="294">
        <f t="shared" si="2"/>
        <v>0</v>
      </c>
      <c r="AG124" s="510"/>
      <c r="AP124" s="104" t="str">
        <f>IF($L$16="", "", VLOOKUP(Z124,【参考】数式用!$A$2:$O$57,14,FALSE))</f>
        <v/>
      </c>
      <c r="AQ124" s="28" t="e">
        <f>VLOOKUP(Z124,【参考】数式用!$A$2:$O$57,15,FALSE)</f>
        <v>#N/A</v>
      </c>
    </row>
    <row r="125" spans="1:43" ht="49.95" customHeight="1">
      <c r="A125" s="51">
        <v>91</v>
      </c>
      <c r="B125" s="670"/>
      <c r="C125" s="671"/>
      <c r="D125" s="671"/>
      <c r="E125" s="671"/>
      <c r="F125" s="671"/>
      <c r="G125" s="671"/>
      <c r="H125" s="671"/>
      <c r="I125" s="671"/>
      <c r="J125" s="671"/>
      <c r="K125" s="671"/>
      <c r="L125" s="642"/>
      <c r="M125" s="642"/>
      <c r="N125" s="642"/>
      <c r="O125" s="642"/>
      <c r="P125" s="642"/>
      <c r="Q125" s="610"/>
      <c r="R125" s="610"/>
      <c r="S125" s="610"/>
      <c r="T125" s="610"/>
      <c r="U125" s="610"/>
      <c r="V125" s="293"/>
      <c r="W125" s="590"/>
      <c r="X125" s="590"/>
      <c r="Y125" s="590"/>
      <c r="Z125" s="590"/>
      <c r="AA125" s="590"/>
      <c r="AB125" s="590"/>
      <c r="AC125" s="114" t="str">
        <f>IFERROR(VLOOKUP(Z125,【参考】数式用!$A$4:$B$57,2,FALSE),"")</f>
        <v/>
      </c>
      <c r="AD125" s="291"/>
      <c r="AE125" s="297"/>
      <c r="AF125" s="294">
        <f t="shared" si="2"/>
        <v>0</v>
      </c>
      <c r="AG125" s="510"/>
      <c r="AP125" s="104" t="str">
        <f>IF($L$16="", "", VLOOKUP(Z125,【参考】数式用!$A$2:$O$57,14,FALSE))</f>
        <v/>
      </c>
      <c r="AQ125" s="28" t="e">
        <f>VLOOKUP(Z125,【参考】数式用!$A$2:$O$57,15,FALSE)</f>
        <v>#N/A</v>
      </c>
    </row>
    <row r="126" spans="1:43" ht="49.95" customHeight="1">
      <c r="A126" s="51">
        <v>92</v>
      </c>
      <c r="B126" s="670"/>
      <c r="C126" s="671"/>
      <c r="D126" s="671"/>
      <c r="E126" s="671"/>
      <c r="F126" s="671"/>
      <c r="G126" s="671"/>
      <c r="H126" s="671"/>
      <c r="I126" s="671"/>
      <c r="J126" s="671"/>
      <c r="K126" s="671"/>
      <c r="L126" s="642"/>
      <c r="M126" s="642"/>
      <c r="N126" s="642"/>
      <c r="O126" s="642"/>
      <c r="P126" s="642"/>
      <c r="Q126" s="610"/>
      <c r="R126" s="610"/>
      <c r="S126" s="610"/>
      <c r="T126" s="610"/>
      <c r="U126" s="610"/>
      <c r="V126" s="293"/>
      <c r="W126" s="590"/>
      <c r="X126" s="590"/>
      <c r="Y126" s="590"/>
      <c r="Z126" s="590"/>
      <c r="AA126" s="590"/>
      <c r="AB126" s="590"/>
      <c r="AC126" s="114" t="str">
        <f>IFERROR(VLOOKUP(Z126,【参考】数式用!$A$4:$B$57,2,FALSE),"")</f>
        <v/>
      </c>
      <c r="AD126" s="291"/>
      <c r="AE126" s="297"/>
      <c r="AF126" s="294">
        <f t="shared" si="2"/>
        <v>0</v>
      </c>
      <c r="AG126" s="510"/>
      <c r="AP126" s="104" t="str">
        <f>IF($L$16="", "", VLOOKUP(Z126,【参考】数式用!$A$2:$O$57,14,FALSE))</f>
        <v/>
      </c>
      <c r="AQ126" s="28" t="e">
        <f>VLOOKUP(Z126,【参考】数式用!$A$2:$O$57,15,FALSE)</f>
        <v>#N/A</v>
      </c>
    </row>
    <row r="127" spans="1:43" ht="49.95" customHeight="1">
      <c r="A127" s="51">
        <v>93</v>
      </c>
      <c r="B127" s="670"/>
      <c r="C127" s="671"/>
      <c r="D127" s="671"/>
      <c r="E127" s="671"/>
      <c r="F127" s="671"/>
      <c r="G127" s="671"/>
      <c r="H127" s="671"/>
      <c r="I127" s="671"/>
      <c r="J127" s="671"/>
      <c r="K127" s="671"/>
      <c r="L127" s="642"/>
      <c r="M127" s="642"/>
      <c r="N127" s="642"/>
      <c r="O127" s="642"/>
      <c r="P127" s="642"/>
      <c r="Q127" s="610"/>
      <c r="R127" s="610"/>
      <c r="S127" s="610"/>
      <c r="T127" s="610"/>
      <c r="U127" s="610"/>
      <c r="V127" s="293"/>
      <c r="W127" s="590"/>
      <c r="X127" s="590"/>
      <c r="Y127" s="590"/>
      <c r="Z127" s="590"/>
      <c r="AA127" s="590"/>
      <c r="AB127" s="590"/>
      <c r="AC127" s="114" t="str">
        <f>IFERROR(VLOOKUP(Z127,【参考】数式用!$A$4:$B$57,2,FALSE),"")</f>
        <v/>
      </c>
      <c r="AD127" s="291"/>
      <c r="AE127" s="297"/>
      <c r="AF127" s="294">
        <f t="shared" si="2"/>
        <v>0</v>
      </c>
      <c r="AG127" s="510"/>
      <c r="AP127" s="104" t="str">
        <f>IF($L$16="", "", VLOOKUP(Z127,【参考】数式用!$A$2:$O$57,14,FALSE))</f>
        <v/>
      </c>
      <c r="AQ127" s="28" t="e">
        <f>VLOOKUP(Z127,【参考】数式用!$A$2:$O$57,15,FALSE)</f>
        <v>#N/A</v>
      </c>
    </row>
    <row r="128" spans="1:43" ht="49.95" customHeight="1">
      <c r="A128" s="51">
        <v>94</v>
      </c>
      <c r="B128" s="670"/>
      <c r="C128" s="671"/>
      <c r="D128" s="671"/>
      <c r="E128" s="671"/>
      <c r="F128" s="671"/>
      <c r="G128" s="671"/>
      <c r="H128" s="671"/>
      <c r="I128" s="671"/>
      <c r="J128" s="671"/>
      <c r="K128" s="671"/>
      <c r="L128" s="642"/>
      <c r="M128" s="642"/>
      <c r="N128" s="642"/>
      <c r="O128" s="642"/>
      <c r="P128" s="642"/>
      <c r="Q128" s="610"/>
      <c r="R128" s="610"/>
      <c r="S128" s="610"/>
      <c r="T128" s="610"/>
      <c r="U128" s="610"/>
      <c r="V128" s="293"/>
      <c r="W128" s="590"/>
      <c r="X128" s="590"/>
      <c r="Y128" s="590"/>
      <c r="Z128" s="590"/>
      <c r="AA128" s="590"/>
      <c r="AB128" s="590"/>
      <c r="AC128" s="114" t="str">
        <f>IFERROR(VLOOKUP(Z128,【参考】数式用!$A$4:$B$57,2,FALSE),"")</f>
        <v/>
      </c>
      <c r="AD128" s="291"/>
      <c r="AE128" s="297"/>
      <c r="AF128" s="294">
        <f t="shared" si="2"/>
        <v>0</v>
      </c>
      <c r="AG128" s="510"/>
      <c r="AP128" s="104" t="str">
        <f>IF($L$16="", "", VLOOKUP(Z128,【参考】数式用!$A$2:$O$57,14,FALSE))</f>
        <v/>
      </c>
      <c r="AQ128" s="28" t="e">
        <f>VLOOKUP(Z128,【参考】数式用!$A$2:$O$57,15,FALSE)</f>
        <v>#N/A</v>
      </c>
    </row>
    <row r="129" spans="1:43" ht="49.95" customHeight="1">
      <c r="A129" s="51">
        <v>95</v>
      </c>
      <c r="B129" s="670"/>
      <c r="C129" s="671"/>
      <c r="D129" s="671"/>
      <c r="E129" s="671"/>
      <c r="F129" s="671"/>
      <c r="G129" s="671"/>
      <c r="H129" s="671"/>
      <c r="I129" s="671"/>
      <c r="J129" s="671"/>
      <c r="K129" s="671"/>
      <c r="L129" s="642"/>
      <c r="M129" s="642"/>
      <c r="N129" s="642"/>
      <c r="O129" s="642"/>
      <c r="P129" s="642"/>
      <c r="Q129" s="610"/>
      <c r="R129" s="610"/>
      <c r="S129" s="610"/>
      <c r="T129" s="610"/>
      <c r="U129" s="610"/>
      <c r="V129" s="293"/>
      <c r="W129" s="590"/>
      <c r="X129" s="590"/>
      <c r="Y129" s="590"/>
      <c r="Z129" s="590"/>
      <c r="AA129" s="590"/>
      <c r="AB129" s="590"/>
      <c r="AC129" s="114" t="str">
        <f>IFERROR(VLOOKUP(Z129,【参考】数式用!$A$4:$B$57,2,FALSE),"")</f>
        <v/>
      </c>
      <c r="AD129" s="291"/>
      <c r="AE129" s="297"/>
      <c r="AF129" s="294">
        <f t="shared" si="2"/>
        <v>0</v>
      </c>
      <c r="AG129" s="510"/>
      <c r="AP129" s="104" t="str">
        <f>IF($L$16="", "", VLOOKUP(Z129,【参考】数式用!$A$2:$O$57,14,FALSE))</f>
        <v/>
      </c>
      <c r="AQ129" s="28" t="e">
        <f>VLOOKUP(Z129,【参考】数式用!$A$2:$O$57,15,FALSE)</f>
        <v>#N/A</v>
      </c>
    </row>
    <row r="130" spans="1:43" ht="49.95" customHeight="1">
      <c r="A130" s="51">
        <v>96</v>
      </c>
      <c r="B130" s="670"/>
      <c r="C130" s="671"/>
      <c r="D130" s="671"/>
      <c r="E130" s="671"/>
      <c r="F130" s="671"/>
      <c r="G130" s="671"/>
      <c r="H130" s="671"/>
      <c r="I130" s="671"/>
      <c r="J130" s="671"/>
      <c r="K130" s="671"/>
      <c r="L130" s="642"/>
      <c r="M130" s="642"/>
      <c r="N130" s="642"/>
      <c r="O130" s="642"/>
      <c r="P130" s="642"/>
      <c r="Q130" s="610"/>
      <c r="R130" s="610"/>
      <c r="S130" s="610"/>
      <c r="T130" s="610"/>
      <c r="U130" s="610"/>
      <c r="V130" s="293"/>
      <c r="W130" s="590"/>
      <c r="X130" s="590"/>
      <c r="Y130" s="590"/>
      <c r="Z130" s="590"/>
      <c r="AA130" s="590"/>
      <c r="AB130" s="590"/>
      <c r="AC130" s="114" t="str">
        <f>IFERROR(VLOOKUP(Z130,【参考】数式用!$A$4:$B$57,2,FALSE),"")</f>
        <v/>
      </c>
      <c r="AD130" s="291"/>
      <c r="AE130" s="297"/>
      <c r="AF130" s="294">
        <f t="shared" si="2"/>
        <v>0</v>
      </c>
      <c r="AG130" s="510"/>
      <c r="AP130" s="104" t="str">
        <f>IF($L$16="", "", VLOOKUP(Z130,【参考】数式用!$A$2:$O$57,14,FALSE))</f>
        <v/>
      </c>
      <c r="AQ130" s="28" t="e">
        <f>VLOOKUP(Z130,【参考】数式用!$A$2:$O$57,15,FALSE)</f>
        <v>#N/A</v>
      </c>
    </row>
    <row r="131" spans="1:43" ht="49.95" customHeight="1">
      <c r="A131" s="51">
        <v>97</v>
      </c>
      <c r="B131" s="670"/>
      <c r="C131" s="671"/>
      <c r="D131" s="671"/>
      <c r="E131" s="671"/>
      <c r="F131" s="671"/>
      <c r="G131" s="671"/>
      <c r="H131" s="671"/>
      <c r="I131" s="671"/>
      <c r="J131" s="671"/>
      <c r="K131" s="671"/>
      <c r="L131" s="642"/>
      <c r="M131" s="642"/>
      <c r="N131" s="642"/>
      <c r="O131" s="642"/>
      <c r="P131" s="642"/>
      <c r="Q131" s="610"/>
      <c r="R131" s="610"/>
      <c r="S131" s="610"/>
      <c r="T131" s="610"/>
      <c r="U131" s="610"/>
      <c r="V131" s="293"/>
      <c r="W131" s="590"/>
      <c r="X131" s="590"/>
      <c r="Y131" s="590"/>
      <c r="Z131" s="590"/>
      <c r="AA131" s="590"/>
      <c r="AB131" s="590"/>
      <c r="AC131" s="114" t="str">
        <f>IFERROR(VLOOKUP(Z131,【参考】数式用!$A$4:$B$57,2,FALSE),"")</f>
        <v/>
      </c>
      <c r="AD131" s="291"/>
      <c r="AE131" s="297"/>
      <c r="AF131" s="294">
        <f t="shared" si="2"/>
        <v>0</v>
      </c>
      <c r="AG131" s="510"/>
      <c r="AP131" s="104" t="str">
        <f>IF($L$16="", "", VLOOKUP(Z131,【参考】数式用!$A$2:$O$57,14,FALSE))</f>
        <v/>
      </c>
      <c r="AQ131" s="28" t="e">
        <f>VLOOKUP(Z131,【参考】数式用!$A$2:$O$57,15,FALSE)</f>
        <v>#N/A</v>
      </c>
    </row>
    <row r="132" spans="1:43" ht="49.95" customHeight="1">
      <c r="A132" s="51">
        <v>98</v>
      </c>
      <c r="B132" s="670"/>
      <c r="C132" s="671"/>
      <c r="D132" s="671"/>
      <c r="E132" s="671"/>
      <c r="F132" s="671"/>
      <c r="G132" s="671"/>
      <c r="H132" s="671"/>
      <c r="I132" s="671"/>
      <c r="J132" s="671"/>
      <c r="K132" s="671"/>
      <c r="L132" s="642"/>
      <c r="M132" s="642"/>
      <c r="N132" s="642"/>
      <c r="O132" s="642"/>
      <c r="P132" s="642"/>
      <c r="Q132" s="610"/>
      <c r="R132" s="610"/>
      <c r="S132" s="610"/>
      <c r="T132" s="610"/>
      <c r="U132" s="610"/>
      <c r="V132" s="293"/>
      <c r="W132" s="590"/>
      <c r="X132" s="590"/>
      <c r="Y132" s="590"/>
      <c r="Z132" s="590"/>
      <c r="AA132" s="590"/>
      <c r="AB132" s="590"/>
      <c r="AC132" s="114" t="str">
        <f>IFERROR(VLOOKUP(Z132,【参考】数式用!$A$4:$B$57,2,FALSE),"")</f>
        <v/>
      </c>
      <c r="AD132" s="291"/>
      <c r="AE132" s="297"/>
      <c r="AF132" s="294">
        <f t="shared" si="2"/>
        <v>0</v>
      </c>
      <c r="AG132" s="510"/>
      <c r="AP132" s="104" t="str">
        <f>IF($L$16="", "", VLOOKUP(Z132,【参考】数式用!$A$2:$O$57,14,FALSE))</f>
        <v/>
      </c>
      <c r="AQ132" s="28" t="e">
        <f>VLOOKUP(Z132,【参考】数式用!$A$2:$O$57,15,FALSE)</f>
        <v>#N/A</v>
      </c>
    </row>
    <row r="133" spans="1:43" ht="49.95" customHeight="1">
      <c r="A133" s="51">
        <v>99</v>
      </c>
      <c r="B133" s="670"/>
      <c r="C133" s="671"/>
      <c r="D133" s="671"/>
      <c r="E133" s="671"/>
      <c r="F133" s="671"/>
      <c r="G133" s="671"/>
      <c r="H133" s="671"/>
      <c r="I133" s="671"/>
      <c r="J133" s="671"/>
      <c r="K133" s="671"/>
      <c r="L133" s="642"/>
      <c r="M133" s="642"/>
      <c r="N133" s="642"/>
      <c r="O133" s="642"/>
      <c r="P133" s="642"/>
      <c r="Q133" s="610"/>
      <c r="R133" s="610"/>
      <c r="S133" s="610"/>
      <c r="T133" s="610"/>
      <c r="U133" s="610"/>
      <c r="V133" s="293"/>
      <c r="W133" s="590"/>
      <c r="X133" s="590"/>
      <c r="Y133" s="590"/>
      <c r="Z133" s="590"/>
      <c r="AA133" s="590"/>
      <c r="AB133" s="590"/>
      <c r="AC133" s="114" t="str">
        <f>IFERROR(VLOOKUP(Z133,【参考】数式用!$A$4:$B$57,2,FALSE),"")</f>
        <v/>
      </c>
      <c r="AD133" s="291"/>
      <c r="AE133" s="297"/>
      <c r="AF133" s="294">
        <f t="shared" si="2"/>
        <v>0</v>
      </c>
      <c r="AG133" s="510"/>
      <c r="AP133" s="104" t="str">
        <f>IF($L$16="", "", VLOOKUP(Z133,【参考】数式用!$A$2:$O$57,14,FALSE))</f>
        <v/>
      </c>
      <c r="AQ133" s="28" t="e">
        <f>VLOOKUP(Z133,【参考】数式用!$A$2:$O$57,15,FALSE)</f>
        <v>#N/A</v>
      </c>
    </row>
    <row r="134" spans="1:43" ht="49.95" customHeight="1">
      <c r="A134" s="51">
        <v>100</v>
      </c>
      <c r="B134" s="670"/>
      <c r="C134" s="671"/>
      <c r="D134" s="671"/>
      <c r="E134" s="671"/>
      <c r="F134" s="671"/>
      <c r="G134" s="671"/>
      <c r="H134" s="671"/>
      <c r="I134" s="671"/>
      <c r="J134" s="671"/>
      <c r="K134" s="671"/>
      <c r="L134" s="642"/>
      <c r="M134" s="642"/>
      <c r="N134" s="642"/>
      <c r="O134" s="642"/>
      <c r="P134" s="642"/>
      <c r="Q134" s="610"/>
      <c r="R134" s="610"/>
      <c r="S134" s="610"/>
      <c r="T134" s="610"/>
      <c r="U134" s="610"/>
      <c r="V134" s="293"/>
      <c r="W134" s="590"/>
      <c r="X134" s="590"/>
      <c r="Y134" s="590"/>
      <c r="Z134" s="590"/>
      <c r="AA134" s="590"/>
      <c r="AB134" s="590"/>
      <c r="AC134" s="114" t="str">
        <f>IFERROR(VLOOKUP(Z134,【参考】数式用!$A$4:$B$57,2,FALSE),"")</f>
        <v/>
      </c>
      <c r="AD134" s="291"/>
      <c r="AE134" s="297"/>
      <c r="AF134" s="294">
        <f t="shared" si="2"/>
        <v>0</v>
      </c>
      <c r="AG134" s="510"/>
      <c r="AP134" s="104" t="str">
        <f>IF($L$16="", "", VLOOKUP(Z134,【参考】数式用!$A$2:$O$57,14,FALSE))</f>
        <v/>
      </c>
      <c r="AQ134" s="28" t="e">
        <f>VLOOKUP(Z134,【参考】数式用!$A$2:$O$57,15,FALSE)</f>
        <v>#N/A</v>
      </c>
    </row>
    <row r="135" spans="1:43" ht="49.95" customHeight="1">
      <c r="A135" s="51">
        <v>101</v>
      </c>
      <c r="B135" s="670"/>
      <c r="C135" s="671"/>
      <c r="D135" s="671"/>
      <c r="E135" s="671"/>
      <c r="F135" s="671"/>
      <c r="G135" s="671"/>
      <c r="H135" s="671"/>
      <c r="I135" s="671"/>
      <c r="J135" s="671"/>
      <c r="K135" s="671"/>
      <c r="L135" s="642"/>
      <c r="M135" s="642"/>
      <c r="N135" s="642"/>
      <c r="O135" s="642"/>
      <c r="P135" s="642"/>
      <c r="Q135" s="610"/>
      <c r="R135" s="610"/>
      <c r="S135" s="610"/>
      <c r="T135" s="610"/>
      <c r="U135" s="610"/>
      <c r="V135" s="293"/>
      <c r="W135" s="590"/>
      <c r="X135" s="590"/>
      <c r="Y135" s="590"/>
      <c r="Z135" s="590"/>
      <c r="AA135" s="590"/>
      <c r="AB135" s="590"/>
      <c r="AC135" s="114" t="str">
        <f>IFERROR(VLOOKUP(Z135,【参考】数式用!$A$4:$B$57,2,FALSE),"")</f>
        <v/>
      </c>
      <c r="AD135" s="291"/>
      <c r="AE135" s="297"/>
      <c r="AF135" s="294">
        <f t="shared" ref="AF135:AF145" si="3">AD135-AE135</f>
        <v>0</v>
      </c>
      <c r="AG135" s="510"/>
      <c r="AP135" s="104" t="str">
        <f>IF($L$16="", "", VLOOKUP(Z135,【参考】数式用!$A$2:$O$57,14,FALSE))</f>
        <v/>
      </c>
      <c r="AQ135" s="28" t="e">
        <f>VLOOKUP(Z135,【参考】数式用!$A$2:$O$57,15,FALSE)</f>
        <v>#N/A</v>
      </c>
    </row>
    <row r="136" spans="1:43" ht="49.95" customHeight="1">
      <c r="A136" s="51">
        <v>102</v>
      </c>
      <c r="B136" s="670"/>
      <c r="C136" s="671"/>
      <c r="D136" s="671"/>
      <c r="E136" s="671"/>
      <c r="F136" s="671"/>
      <c r="G136" s="671"/>
      <c r="H136" s="671"/>
      <c r="I136" s="671"/>
      <c r="J136" s="671"/>
      <c r="K136" s="671"/>
      <c r="L136" s="642"/>
      <c r="M136" s="642"/>
      <c r="N136" s="642"/>
      <c r="O136" s="642"/>
      <c r="P136" s="642"/>
      <c r="Q136" s="610"/>
      <c r="R136" s="610"/>
      <c r="S136" s="610"/>
      <c r="T136" s="610"/>
      <c r="U136" s="610"/>
      <c r="V136" s="293"/>
      <c r="W136" s="590"/>
      <c r="X136" s="590"/>
      <c r="Y136" s="590"/>
      <c r="Z136" s="590"/>
      <c r="AA136" s="590"/>
      <c r="AB136" s="590"/>
      <c r="AC136" s="114" t="str">
        <f>IFERROR(VLOOKUP(Z136,【参考】数式用!$A$4:$B$57,2,FALSE),"")</f>
        <v/>
      </c>
      <c r="AD136" s="291"/>
      <c r="AE136" s="297"/>
      <c r="AF136" s="294">
        <f t="shared" si="3"/>
        <v>0</v>
      </c>
      <c r="AG136" s="510"/>
      <c r="AP136" s="104" t="str">
        <f>IF($L$16="", "", VLOOKUP(Z136,【参考】数式用!$A$2:$O$57,14,FALSE))</f>
        <v/>
      </c>
      <c r="AQ136" s="28" t="e">
        <f>VLOOKUP(Z136,【参考】数式用!$A$2:$O$57,15,FALSE)</f>
        <v>#N/A</v>
      </c>
    </row>
    <row r="137" spans="1:43" ht="49.95" customHeight="1">
      <c r="A137" s="51">
        <v>103</v>
      </c>
      <c r="B137" s="670"/>
      <c r="C137" s="671"/>
      <c r="D137" s="671"/>
      <c r="E137" s="671"/>
      <c r="F137" s="671"/>
      <c r="G137" s="671"/>
      <c r="H137" s="671"/>
      <c r="I137" s="671"/>
      <c r="J137" s="671"/>
      <c r="K137" s="671"/>
      <c r="L137" s="642"/>
      <c r="M137" s="642"/>
      <c r="N137" s="642"/>
      <c r="O137" s="642"/>
      <c r="P137" s="642"/>
      <c r="Q137" s="610"/>
      <c r="R137" s="610"/>
      <c r="S137" s="610"/>
      <c r="T137" s="610"/>
      <c r="U137" s="610"/>
      <c r="V137" s="293"/>
      <c r="W137" s="590"/>
      <c r="X137" s="590"/>
      <c r="Y137" s="590"/>
      <c r="Z137" s="590"/>
      <c r="AA137" s="590"/>
      <c r="AB137" s="590"/>
      <c r="AC137" s="114" t="str">
        <f>IFERROR(VLOOKUP(Z137,【参考】数式用!$A$4:$B$57,2,FALSE),"")</f>
        <v/>
      </c>
      <c r="AD137" s="291"/>
      <c r="AE137" s="297"/>
      <c r="AF137" s="294">
        <f t="shared" si="3"/>
        <v>0</v>
      </c>
      <c r="AG137" s="510"/>
      <c r="AP137" s="104" t="str">
        <f>IF($L$16="", "", VLOOKUP(Z137,【参考】数式用!$A$2:$O$57,14,FALSE))</f>
        <v/>
      </c>
      <c r="AQ137" s="28" t="e">
        <f>VLOOKUP(Z137,【参考】数式用!$A$2:$O$57,15,FALSE)</f>
        <v>#N/A</v>
      </c>
    </row>
    <row r="138" spans="1:43" ht="49.95" customHeight="1">
      <c r="A138" s="51">
        <v>104</v>
      </c>
      <c r="B138" s="670"/>
      <c r="C138" s="671"/>
      <c r="D138" s="671"/>
      <c r="E138" s="671"/>
      <c r="F138" s="671"/>
      <c r="G138" s="671"/>
      <c r="H138" s="671"/>
      <c r="I138" s="671"/>
      <c r="J138" s="671"/>
      <c r="K138" s="671"/>
      <c r="L138" s="642"/>
      <c r="M138" s="642"/>
      <c r="N138" s="642"/>
      <c r="O138" s="642"/>
      <c r="P138" s="642"/>
      <c r="Q138" s="610"/>
      <c r="R138" s="610"/>
      <c r="S138" s="610"/>
      <c r="T138" s="610"/>
      <c r="U138" s="610"/>
      <c r="V138" s="293"/>
      <c r="W138" s="590"/>
      <c r="X138" s="590"/>
      <c r="Y138" s="590"/>
      <c r="Z138" s="590"/>
      <c r="AA138" s="590"/>
      <c r="AB138" s="590"/>
      <c r="AC138" s="114" t="str">
        <f>IFERROR(VLOOKUP(Z138,【参考】数式用!$A$4:$B$57,2,FALSE),"")</f>
        <v/>
      </c>
      <c r="AD138" s="291"/>
      <c r="AE138" s="297"/>
      <c r="AF138" s="294">
        <f t="shared" si="3"/>
        <v>0</v>
      </c>
      <c r="AG138" s="510"/>
      <c r="AP138" s="104" t="str">
        <f>IF($L$16="", "", VLOOKUP(Z138,【参考】数式用!$A$2:$O$57,14,FALSE))</f>
        <v/>
      </c>
      <c r="AQ138" s="28" t="e">
        <f>VLOOKUP(Z138,【参考】数式用!$A$2:$O$57,15,FALSE)</f>
        <v>#N/A</v>
      </c>
    </row>
    <row r="139" spans="1:43" ht="49.95" customHeight="1">
      <c r="A139" s="51">
        <v>105</v>
      </c>
      <c r="B139" s="670"/>
      <c r="C139" s="671"/>
      <c r="D139" s="671"/>
      <c r="E139" s="671"/>
      <c r="F139" s="671"/>
      <c r="G139" s="671"/>
      <c r="H139" s="671"/>
      <c r="I139" s="671"/>
      <c r="J139" s="671"/>
      <c r="K139" s="671"/>
      <c r="L139" s="642"/>
      <c r="M139" s="642"/>
      <c r="N139" s="642"/>
      <c r="O139" s="642"/>
      <c r="P139" s="642"/>
      <c r="Q139" s="610"/>
      <c r="R139" s="610"/>
      <c r="S139" s="610"/>
      <c r="T139" s="610"/>
      <c r="U139" s="610"/>
      <c r="V139" s="293"/>
      <c r="W139" s="590"/>
      <c r="X139" s="590"/>
      <c r="Y139" s="590"/>
      <c r="Z139" s="590"/>
      <c r="AA139" s="590"/>
      <c r="AB139" s="590"/>
      <c r="AC139" s="114" t="str">
        <f>IFERROR(VLOOKUP(Z139,【参考】数式用!$A$4:$B$57,2,FALSE),"")</f>
        <v/>
      </c>
      <c r="AD139" s="291"/>
      <c r="AE139" s="297"/>
      <c r="AF139" s="294">
        <f t="shared" si="3"/>
        <v>0</v>
      </c>
      <c r="AG139" s="510"/>
      <c r="AP139" s="104" t="str">
        <f>IF($L$16="", "", VLOOKUP(Z139,【参考】数式用!$A$2:$O$57,14,FALSE))</f>
        <v/>
      </c>
      <c r="AQ139" s="28" t="e">
        <f>VLOOKUP(Z139,【参考】数式用!$A$2:$O$57,15,FALSE)</f>
        <v>#N/A</v>
      </c>
    </row>
    <row r="140" spans="1:43" ht="49.95" customHeight="1">
      <c r="A140" s="51">
        <v>106</v>
      </c>
      <c r="B140" s="670"/>
      <c r="C140" s="671"/>
      <c r="D140" s="671"/>
      <c r="E140" s="671"/>
      <c r="F140" s="671"/>
      <c r="G140" s="671"/>
      <c r="H140" s="671"/>
      <c r="I140" s="671"/>
      <c r="J140" s="671"/>
      <c r="K140" s="671"/>
      <c r="L140" s="642"/>
      <c r="M140" s="642"/>
      <c r="N140" s="642"/>
      <c r="O140" s="642"/>
      <c r="P140" s="642"/>
      <c r="Q140" s="610"/>
      <c r="R140" s="610"/>
      <c r="S140" s="610"/>
      <c r="T140" s="610"/>
      <c r="U140" s="610"/>
      <c r="V140" s="293"/>
      <c r="W140" s="590"/>
      <c r="X140" s="590"/>
      <c r="Y140" s="590"/>
      <c r="Z140" s="590"/>
      <c r="AA140" s="590"/>
      <c r="AB140" s="590"/>
      <c r="AC140" s="114" t="str">
        <f>IFERROR(VLOOKUP(Z140,【参考】数式用!$A$4:$B$57,2,FALSE),"")</f>
        <v/>
      </c>
      <c r="AD140" s="291"/>
      <c r="AE140" s="297"/>
      <c r="AF140" s="294">
        <f t="shared" si="3"/>
        <v>0</v>
      </c>
      <c r="AG140" s="510"/>
      <c r="AP140" s="104" t="str">
        <f>IF($L$16="", "", VLOOKUP(Z140,【参考】数式用!$A$2:$O$57,14,FALSE))</f>
        <v/>
      </c>
      <c r="AQ140" s="28" t="e">
        <f>VLOOKUP(Z140,【参考】数式用!$A$2:$O$57,15,FALSE)</f>
        <v>#N/A</v>
      </c>
    </row>
    <row r="141" spans="1:43" ht="49.95" customHeight="1">
      <c r="A141" s="51">
        <v>107</v>
      </c>
      <c r="B141" s="670"/>
      <c r="C141" s="671"/>
      <c r="D141" s="671"/>
      <c r="E141" s="671"/>
      <c r="F141" s="671"/>
      <c r="G141" s="671"/>
      <c r="H141" s="671"/>
      <c r="I141" s="671"/>
      <c r="J141" s="671"/>
      <c r="K141" s="671"/>
      <c r="L141" s="642"/>
      <c r="M141" s="642"/>
      <c r="N141" s="642"/>
      <c r="O141" s="642"/>
      <c r="P141" s="642"/>
      <c r="Q141" s="610"/>
      <c r="R141" s="610"/>
      <c r="S141" s="610"/>
      <c r="T141" s="610"/>
      <c r="U141" s="610"/>
      <c r="V141" s="293"/>
      <c r="W141" s="590"/>
      <c r="X141" s="590"/>
      <c r="Y141" s="590"/>
      <c r="Z141" s="590"/>
      <c r="AA141" s="590"/>
      <c r="AB141" s="590"/>
      <c r="AC141" s="114" t="str">
        <f>IFERROR(VLOOKUP(Z141,【参考】数式用!$A$4:$B$57,2,FALSE),"")</f>
        <v/>
      </c>
      <c r="AD141" s="291"/>
      <c r="AE141" s="297"/>
      <c r="AF141" s="294">
        <f t="shared" si="3"/>
        <v>0</v>
      </c>
      <c r="AG141" s="510"/>
      <c r="AP141" s="104" t="str">
        <f>IF($L$16="", "", VLOOKUP(Z141,【参考】数式用!$A$2:$O$57,14,FALSE))</f>
        <v/>
      </c>
      <c r="AQ141" s="28" t="e">
        <f>VLOOKUP(Z141,【参考】数式用!$A$2:$O$57,15,FALSE)</f>
        <v>#N/A</v>
      </c>
    </row>
    <row r="142" spans="1:43" ht="49.95" customHeight="1">
      <c r="A142" s="51">
        <v>108</v>
      </c>
      <c r="B142" s="670"/>
      <c r="C142" s="671"/>
      <c r="D142" s="671"/>
      <c r="E142" s="671"/>
      <c r="F142" s="671"/>
      <c r="G142" s="671"/>
      <c r="H142" s="671"/>
      <c r="I142" s="671"/>
      <c r="J142" s="671"/>
      <c r="K142" s="671"/>
      <c r="L142" s="642"/>
      <c r="M142" s="642"/>
      <c r="N142" s="642"/>
      <c r="O142" s="642"/>
      <c r="P142" s="642"/>
      <c r="Q142" s="610"/>
      <c r="R142" s="610"/>
      <c r="S142" s="610"/>
      <c r="T142" s="610"/>
      <c r="U142" s="610"/>
      <c r="V142" s="293"/>
      <c r="W142" s="590"/>
      <c r="X142" s="590"/>
      <c r="Y142" s="590"/>
      <c r="Z142" s="590"/>
      <c r="AA142" s="590"/>
      <c r="AB142" s="590"/>
      <c r="AC142" s="114" t="str">
        <f>IFERROR(VLOOKUP(Z142,【参考】数式用!$A$4:$B$57,2,FALSE),"")</f>
        <v/>
      </c>
      <c r="AD142" s="291"/>
      <c r="AE142" s="297"/>
      <c r="AF142" s="294">
        <f t="shared" si="3"/>
        <v>0</v>
      </c>
      <c r="AG142" s="510"/>
      <c r="AP142" s="104" t="str">
        <f>IF($L$16="", "", VLOOKUP(Z142,【参考】数式用!$A$2:$O$57,14,FALSE))</f>
        <v/>
      </c>
      <c r="AQ142" s="28" t="e">
        <f>VLOOKUP(Z142,【参考】数式用!$A$2:$O$57,15,FALSE)</f>
        <v>#N/A</v>
      </c>
    </row>
    <row r="143" spans="1:43" ht="49.95" customHeight="1">
      <c r="A143" s="51">
        <v>109</v>
      </c>
      <c r="B143" s="670"/>
      <c r="C143" s="671"/>
      <c r="D143" s="671"/>
      <c r="E143" s="671"/>
      <c r="F143" s="671"/>
      <c r="G143" s="671"/>
      <c r="H143" s="671"/>
      <c r="I143" s="671"/>
      <c r="J143" s="671"/>
      <c r="K143" s="671"/>
      <c r="L143" s="642"/>
      <c r="M143" s="642"/>
      <c r="N143" s="642"/>
      <c r="O143" s="642"/>
      <c r="P143" s="642"/>
      <c r="Q143" s="610"/>
      <c r="R143" s="610"/>
      <c r="S143" s="610"/>
      <c r="T143" s="610"/>
      <c r="U143" s="610"/>
      <c r="V143" s="293"/>
      <c r="W143" s="590"/>
      <c r="X143" s="590"/>
      <c r="Y143" s="590"/>
      <c r="Z143" s="590"/>
      <c r="AA143" s="590"/>
      <c r="AB143" s="590"/>
      <c r="AC143" s="114" t="str">
        <f>IFERROR(VLOOKUP(Z143,【参考】数式用!$A$4:$B$57,2,FALSE),"")</f>
        <v/>
      </c>
      <c r="AD143" s="291"/>
      <c r="AE143" s="297"/>
      <c r="AF143" s="294">
        <f t="shared" si="3"/>
        <v>0</v>
      </c>
      <c r="AG143" s="510"/>
      <c r="AP143" s="104" t="str">
        <f>IF($L$16="", "", VLOOKUP(Z143,【参考】数式用!$A$2:$O$57,14,FALSE))</f>
        <v/>
      </c>
      <c r="AQ143" s="28" t="e">
        <f>VLOOKUP(Z143,【参考】数式用!$A$2:$O$57,15,FALSE)</f>
        <v>#N/A</v>
      </c>
    </row>
    <row r="144" spans="1:43" ht="49.95" customHeight="1">
      <c r="A144" s="51">
        <v>110</v>
      </c>
      <c r="B144" s="670"/>
      <c r="C144" s="671"/>
      <c r="D144" s="671"/>
      <c r="E144" s="671"/>
      <c r="F144" s="671"/>
      <c r="G144" s="671"/>
      <c r="H144" s="671"/>
      <c r="I144" s="671"/>
      <c r="J144" s="671"/>
      <c r="K144" s="671"/>
      <c r="L144" s="642"/>
      <c r="M144" s="642"/>
      <c r="N144" s="642"/>
      <c r="O144" s="642"/>
      <c r="P144" s="642"/>
      <c r="Q144" s="610"/>
      <c r="R144" s="610"/>
      <c r="S144" s="610"/>
      <c r="T144" s="610"/>
      <c r="U144" s="610"/>
      <c r="V144" s="293"/>
      <c r="W144" s="590"/>
      <c r="X144" s="590"/>
      <c r="Y144" s="590"/>
      <c r="Z144" s="590"/>
      <c r="AA144" s="590"/>
      <c r="AB144" s="590"/>
      <c r="AC144" s="114" t="str">
        <f>IFERROR(VLOOKUP(Z144,【参考】数式用!$A$4:$B$57,2,FALSE),"")</f>
        <v/>
      </c>
      <c r="AD144" s="291"/>
      <c r="AE144" s="297"/>
      <c r="AF144" s="294">
        <f t="shared" si="3"/>
        <v>0</v>
      </c>
      <c r="AG144" s="510"/>
      <c r="AP144" s="104" t="str">
        <f>IF($L$16="", "", VLOOKUP(Z144,【参考】数式用!$A$2:$O$57,14,FALSE))</f>
        <v/>
      </c>
      <c r="AQ144" s="28" t="e">
        <f>VLOOKUP(Z144,【参考】数式用!$A$2:$O$57,15,FALSE)</f>
        <v>#N/A</v>
      </c>
    </row>
    <row r="145" spans="1:43" ht="49.95" customHeight="1">
      <c r="A145" s="51">
        <v>111</v>
      </c>
      <c r="B145" s="670"/>
      <c r="C145" s="671"/>
      <c r="D145" s="671"/>
      <c r="E145" s="671"/>
      <c r="F145" s="671"/>
      <c r="G145" s="671"/>
      <c r="H145" s="671"/>
      <c r="I145" s="671"/>
      <c r="J145" s="671"/>
      <c r="K145" s="671"/>
      <c r="L145" s="642"/>
      <c r="M145" s="642"/>
      <c r="N145" s="642"/>
      <c r="O145" s="642"/>
      <c r="P145" s="642"/>
      <c r="Q145" s="610"/>
      <c r="R145" s="610"/>
      <c r="S145" s="610"/>
      <c r="T145" s="610"/>
      <c r="U145" s="610"/>
      <c r="V145" s="293"/>
      <c r="W145" s="590"/>
      <c r="X145" s="590"/>
      <c r="Y145" s="590"/>
      <c r="Z145" s="590"/>
      <c r="AA145" s="590"/>
      <c r="AB145" s="590"/>
      <c r="AC145" s="114" t="str">
        <f>IFERROR(VLOOKUP(Z145,【参考】数式用!$A$4:$B$57,2,FALSE),"")</f>
        <v/>
      </c>
      <c r="AD145" s="291"/>
      <c r="AE145" s="297"/>
      <c r="AF145" s="294">
        <f t="shared" si="3"/>
        <v>0</v>
      </c>
      <c r="AG145" s="510"/>
      <c r="AP145" s="104" t="str">
        <f>IF($L$16="", "", VLOOKUP(Z145,【参考】数式用!$A$2:$O$57,14,FALSE))</f>
        <v/>
      </c>
      <c r="AQ145" s="28" t="e">
        <f>VLOOKUP(Z145,【参考】数式用!$A$2:$O$57,15,FALSE)</f>
        <v>#N/A</v>
      </c>
    </row>
    <row r="146" spans="1:43" ht="49.95" customHeight="1">
      <c r="A146" s="51">
        <v>112</v>
      </c>
      <c r="B146" s="670"/>
      <c r="C146" s="671"/>
      <c r="D146" s="671"/>
      <c r="E146" s="671"/>
      <c r="F146" s="671"/>
      <c r="G146" s="671"/>
      <c r="H146" s="671"/>
      <c r="I146" s="671"/>
      <c r="J146" s="671"/>
      <c r="K146" s="671"/>
      <c r="L146" s="642"/>
      <c r="M146" s="642"/>
      <c r="N146" s="642"/>
      <c r="O146" s="642"/>
      <c r="P146" s="642"/>
      <c r="Q146" s="610"/>
      <c r="R146" s="610"/>
      <c r="S146" s="610"/>
      <c r="T146" s="610"/>
      <c r="U146" s="610"/>
      <c r="V146" s="293"/>
      <c r="W146" s="590"/>
      <c r="X146" s="590"/>
      <c r="Y146" s="590"/>
      <c r="Z146" s="590"/>
      <c r="AA146" s="590"/>
      <c r="AB146" s="590"/>
      <c r="AC146" s="114" t="str">
        <f>IFERROR(VLOOKUP(Z146,【参考】数式用!$A$4:$B$57,2,FALSE),"")</f>
        <v/>
      </c>
      <c r="AD146" s="291"/>
      <c r="AE146" s="297"/>
      <c r="AF146" s="294">
        <f t="shared" ref="AF146:AF209" si="4">AD146-AE146</f>
        <v>0</v>
      </c>
      <c r="AG146" s="510"/>
      <c r="AP146" s="104" t="str">
        <f>IF($L$16="", "", VLOOKUP(Z146,【参考】数式用!$A$2:$O$57,14,FALSE))</f>
        <v/>
      </c>
      <c r="AQ146" s="28" t="e">
        <f>VLOOKUP(Z146,【参考】数式用!$A$2:$O$57,15,FALSE)</f>
        <v>#N/A</v>
      </c>
    </row>
    <row r="147" spans="1:43" ht="49.95" customHeight="1">
      <c r="A147" s="51">
        <v>113</v>
      </c>
      <c r="B147" s="670"/>
      <c r="C147" s="671"/>
      <c r="D147" s="671"/>
      <c r="E147" s="671"/>
      <c r="F147" s="671"/>
      <c r="G147" s="671"/>
      <c r="H147" s="671"/>
      <c r="I147" s="671"/>
      <c r="J147" s="671"/>
      <c r="K147" s="671"/>
      <c r="L147" s="642"/>
      <c r="M147" s="642"/>
      <c r="N147" s="642"/>
      <c r="O147" s="642"/>
      <c r="P147" s="642"/>
      <c r="Q147" s="610"/>
      <c r="R147" s="610"/>
      <c r="S147" s="610"/>
      <c r="T147" s="610"/>
      <c r="U147" s="610"/>
      <c r="V147" s="293"/>
      <c r="W147" s="590"/>
      <c r="X147" s="590"/>
      <c r="Y147" s="590"/>
      <c r="Z147" s="590"/>
      <c r="AA147" s="590"/>
      <c r="AB147" s="590"/>
      <c r="AC147" s="114" t="str">
        <f>IFERROR(VLOOKUP(Z147,【参考】数式用!$A$4:$B$57,2,FALSE),"")</f>
        <v/>
      </c>
      <c r="AD147" s="291"/>
      <c r="AE147" s="297"/>
      <c r="AF147" s="294">
        <f t="shared" si="4"/>
        <v>0</v>
      </c>
      <c r="AG147" s="510"/>
      <c r="AP147" s="104" t="str">
        <f>IF($L$16="", "", VLOOKUP(Z147,【参考】数式用!$A$2:$O$57,14,FALSE))</f>
        <v/>
      </c>
      <c r="AQ147" s="28" t="e">
        <f>VLOOKUP(Z147,【参考】数式用!$A$2:$O$57,15,FALSE)</f>
        <v>#N/A</v>
      </c>
    </row>
    <row r="148" spans="1:43" ht="49.95" customHeight="1">
      <c r="A148" s="51">
        <v>114</v>
      </c>
      <c r="B148" s="670"/>
      <c r="C148" s="671"/>
      <c r="D148" s="671"/>
      <c r="E148" s="671"/>
      <c r="F148" s="671"/>
      <c r="G148" s="671"/>
      <c r="H148" s="671"/>
      <c r="I148" s="671"/>
      <c r="J148" s="671"/>
      <c r="K148" s="671"/>
      <c r="L148" s="642"/>
      <c r="M148" s="642"/>
      <c r="N148" s="642"/>
      <c r="O148" s="642"/>
      <c r="P148" s="642"/>
      <c r="Q148" s="610"/>
      <c r="R148" s="610"/>
      <c r="S148" s="610"/>
      <c r="T148" s="610"/>
      <c r="U148" s="610"/>
      <c r="V148" s="293"/>
      <c r="W148" s="590"/>
      <c r="X148" s="590"/>
      <c r="Y148" s="590"/>
      <c r="Z148" s="590"/>
      <c r="AA148" s="590"/>
      <c r="AB148" s="590"/>
      <c r="AC148" s="114" t="str">
        <f>IFERROR(VLOOKUP(Z148,【参考】数式用!$A$4:$B$57,2,FALSE),"")</f>
        <v/>
      </c>
      <c r="AD148" s="291"/>
      <c r="AE148" s="297"/>
      <c r="AF148" s="294">
        <f t="shared" si="4"/>
        <v>0</v>
      </c>
      <c r="AG148" s="510"/>
      <c r="AP148" s="104" t="str">
        <f>IF($L$16="", "", VLOOKUP(Z148,【参考】数式用!$A$2:$O$57,14,FALSE))</f>
        <v/>
      </c>
      <c r="AQ148" s="28" t="e">
        <f>VLOOKUP(Z148,【参考】数式用!$A$2:$O$57,15,FALSE)</f>
        <v>#N/A</v>
      </c>
    </row>
    <row r="149" spans="1:43" ht="49.95" customHeight="1">
      <c r="A149" s="51">
        <v>115</v>
      </c>
      <c r="B149" s="670"/>
      <c r="C149" s="671"/>
      <c r="D149" s="671"/>
      <c r="E149" s="671"/>
      <c r="F149" s="671"/>
      <c r="G149" s="671"/>
      <c r="H149" s="671"/>
      <c r="I149" s="671"/>
      <c r="J149" s="671"/>
      <c r="K149" s="671"/>
      <c r="L149" s="642"/>
      <c r="M149" s="642"/>
      <c r="N149" s="642"/>
      <c r="O149" s="642"/>
      <c r="P149" s="642"/>
      <c r="Q149" s="610"/>
      <c r="R149" s="610"/>
      <c r="S149" s="610"/>
      <c r="T149" s="610"/>
      <c r="U149" s="610"/>
      <c r="V149" s="293"/>
      <c r="W149" s="590"/>
      <c r="X149" s="590"/>
      <c r="Y149" s="590"/>
      <c r="Z149" s="590"/>
      <c r="AA149" s="590"/>
      <c r="AB149" s="590"/>
      <c r="AC149" s="114" t="str">
        <f>IFERROR(VLOOKUP(Z149,【参考】数式用!$A$4:$B$57,2,FALSE),"")</f>
        <v/>
      </c>
      <c r="AD149" s="291"/>
      <c r="AE149" s="297"/>
      <c r="AF149" s="294">
        <f t="shared" si="4"/>
        <v>0</v>
      </c>
      <c r="AG149" s="510"/>
      <c r="AP149" s="104" t="str">
        <f>IF($L$16="", "", VLOOKUP(Z149,【参考】数式用!$A$2:$O$57,14,FALSE))</f>
        <v/>
      </c>
      <c r="AQ149" s="28" t="e">
        <f>VLOOKUP(Z149,【参考】数式用!$A$2:$O$57,15,FALSE)</f>
        <v>#N/A</v>
      </c>
    </row>
    <row r="150" spans="1:43" ht="49.95" customHeight="1">
      <c r="A150" s="51">
        <v>116</v>
      </c>
      <c r="B150" s="670"/>
      <c r="C150" s="671"/>
      <c r="D150" s="671"/>
      <c r="E150" s="671"/>
      <c r="F150" s="671"/>
      <c r="G150" s="671"/>
      <c r="H150" s="671"/>
      <c r="I150" s="671"/>
      <c r="J150" s="671"/>
      <c r="K150" s="671"/>
      <c r="L150" s="642"/>
      <c r="M150" s="642"/>
      <c r="N150" s="642"/>
      <c r="O150" s="642"/>
      <c r="P150" s="642"/>
      <c r="Q150" s="610"/>
      <c r="R150" s="610"/>
      <c r="S150" s="610"/>
      <c r="T150" s="610"/>
      <c r="U150" s="610"/>
      <c r="V150" s="293"/>
      <c r="W150" s="590"/>
      <c r="X150" s="590"/>
      <c r="Y150" s="590"/>
      <c r="Z150" s="590"/>
      <c r="AA150" s="590"/>
      <c r="AB150" s="590"/>
      <c r="AC150" s="114" t="str">
        <f>IFERROR(VLOOKUP(Z150,【参考】数式用!$A$4:$B$57,2,FALSE),"")</f>
        <v/>
      </c>
      <c r="AD150" s="291"/>
      <c r="AE150" s="297"/>
      <c r="AF150" s="294">
        <f t="shared" si="4"/>
        <v>0</v>
      </c>
      <c r="AG150" s="510"/>
      <c r="AP150" s="104" t="str">
        <f>IF($L$16="", "", VLOOKUP(Z150,【参考】数式用!$A$2:$O$57,14,FALSE))</f>
        <v/>
      </c>
      <c r="AQ150" s="28" t="e">
        <f>VLOOKUP(Z150,【参考】数式用!$A$2:$O$57,15,FALSE)</f>
        <v>#N/A</v>
      </c>
    </row>
    <row r="151" spans="1:43" ht="49.95" customHeight="1">
      <c r="A151" s="51">
        <v>117</v>
      </c>
      <c r="B151" s="670"/>
      <c r="C151" s="671"/>
      <c r="D151" s="671"/>
      <c r="E151" s="671"/>
      <c r="F151" s="671"/>
      <c r="G151" s="671"/>
      <c r="H151" s="671"/>
      <c r="I151" s="671"/>
      <c r="J151" s="671"/>
      <c r="K151" s="671"/>
      <c r="L151" s="642"/>
      <c r="M151" s="642"/>
      <c r="N151" s="642"/>
      <c r="O151" s="642"/>
      <c r="P151" s="642"/>
      <c r="Q151" s="610"/>
      <c r="R151" s="610"/>
      <c r="S151" s="610"/>
      <c r="T151" s="610"/>
      <c r="U151" s="610"/>
      <c r="V151" s="293"/>
      <c r="W151" s="590"/>
      <c r="X151" s="590"/>
      <c r="Y151" s="590"/>
      <c r="Z151" s="590"/>
      <c r="AA151" s="590"/>
      <c r="AB151" s="590"/>
      <c r="AC151" s="114" t="str">
        <f>IFERROR(VLOOKUP(Z151,【参考】数式用!$A$4:$B$57,2,FALSE),"")</f>
        <v/>
      </c>
      <c r="AD151" s="291"/>
      <c r="AE151" s="297"/>
      <c r="AF151" s="294">
        <f t="shared" si="4"/>
        <v>0</v>
      </c>
      <c r="AG151" s="510"/>
      <c r="AP151" s="104" t="str">
        <f>IF($L$16="", "", VLOOKUP(Z151,【参考】数式用!$A$2:$O$57,14,FALSE))</f>
        <v/>
      </c>
      <c r="AQ151" s="28" t="e">
        <f>VLOOKUP(Z151,【参考】数式用!$A$2:$O$57,15,FALSE)</f>
        <v>#N/A</v>
      </c>
    </row>
    <row r="152" spans="1:43" ht="49.95" customHeight="1">
      <c r="A152" s="51">
        <v>118</v>
      </c>
      <c r="B152" s="670"/>
      <c r="C152" s="671"/>
      <c r="D152" s="671"/>
      <c r="E152" s="671"/>
      <c r="F152" s="671"/>
      <c r="G152" s="671"/>
      <c r="H152" s="671"/>
      <c r="I152" s="671"/>
      <c r="J152" s="671"/>
      <c r="K152" s="671"/>
      <c r="L152" s="642"/>
      <c r="M152" s="642"/>
      <c r="N152" s="642"/>
      <c r="O152" s="642"/>
      <c r="P152" s="642"/>
      <c r="Q152" s="610"/>
      <c r="R152" s="610"/>
      <c r="S152" s="610"/>
      <c r="T152" s="610"/>
      <c r="U152" s="610"/>
      <c r="V152" s="293"/>
      <c r="W152" s="590"/>
      <c r="X152" s="590"/>
      <c r="Y152" s="590"/>
      <c r="Z152" s="590"/>
      <c r="AA152" s="590"/>
      <c r="AB152" s="590"/>
      <c r="AC152" s="114" t="str">
        <f>IFERROR(VLOOKUP(Z152,【参考】数式用!$A$4:$B$57,2,FALSE),"")</f>
        <v/>
      </c>
      <c r="AD152" s="291"/>
      <c r="AE152" s="297"/>
      <c r="AF152" s="294">
        <f t="shared" si="4"/>
        <v>0</v>
      </c>
      <c r="AG152" s="510"/>
      <c r="AP152" s="104" t="str">
        <f>IF($L$16="", "", VLOOKUP(Z152,【参考】数式用!$A$2:$O$57,14,FALSE))</f>
        <v/>
      </c>
      <c r="AQ152" s="28" t="e">
        <f>VLOOKUP(Z152,【参考】数式用!$A$2:$O$57,15,FALSE)</f>
        <v>#N/A</v>
      </c>
    </row>
    <row r="153" spans="1:43" ht="49.95" customHeight="1">
      <c r="A153" s="51">
        <v>119</v>
      </c>
      <c r="B153" s="670"/>
      <c r="C153" s="671"/>
      <c r="D153" s="671"/>
      <c r="E153" s="671"/>
      <c r="F153" s="671"/>
      <c r="G153" s="671"/>
      <c r="H153" s="671"/>
      <c r="I153" s="671"/>
      <c r="J153" s="671"/>
      <c r="K153" s="671"/>
      <c r="L153" s="642"/>
      <c r="M153" s="642"/>
      <c r="N153" s="642"/>
      <c r="O153" s="642"/>
      <c r="P153" s="642"/>
      <c r="Q153" s="610"/>
      <c r="R153" s="610"/>
      <c r="S153" s="610"/>
      <c r="T153" s="610"/>
      <c r="U153" s="610"/>
      <c r="V153" s="293"/>
      <c r="W153" s="590"/>
      <c r="X153" s="590"/>
      <c r="Y153" s="590"/>
      <c r="Z153" s="590"/>
      <c r="AA153" s="590"/>
      <c r="AB153" s="590"/>
      <c r="AC153" s="114" t="str">
        <f>IFERROR(VLOOKUP(Z153,【参考】数式用!$A$4:$B$57,2,FALSE),"")</f>
        <v/>
      </c>
      <c r="AD153" s="291"/>
      <c r="AE153" s="297"/>
      <c r="AF153" s="294">
        <f t="shared" si="4"/>
        <v>0</v>
      </c>
      <c r="AG153" s="510"/>
      <c r="AP153" s="104" t="str">
        <f>IF($L$16="", "", VLOOKUP(Z153,【参考】数式用!$A$2:$O$57,14,FALSE))</f>
        <v/>
      </c>
      <c r="AQ153" s="28" t="e">
        <f>VLOOKUP(Z153,【参考】数式用!$A$2:$O$57,15,FALSE)</f>
        <v>#N/A</v>
      </c>
    </row>
    <row r="154" spans="1:43" ht="49.95" customHeight="1">
      <c r="A154" s="51">
        <v>120</v>
      </c>
      <c r="B154" s="670"/>
      <c r="C154" s="671"/>
      <c r="D154" s="671"/>
      <c r="E154" s="671"/>
      <c r="F154" s="671"/>
      <c r="G154" s="671"/>
      <c r="H154" s="671"/>
      <c r="I154" s="671"/>
      <c r="J154" s="671"/>
      <c r="K154" s="671"/>
      <c r="L154" s="642"/>
      <c r="M154" s="642"/>
      <c r="N154" s="642"/>
      <c r="O154" s="642"/>
      <c r="P154" s="642"/>
      <c r="Q154" s="610"/>
      <c r="R154" s="610"/>
      <c r="S154" s="610"/>
      <c r="T154" s="610"/>
      <c r="U154" s="610"/>
      <c r="V154" s="293"/>
      <c r="W154" s="590"/>
      <c r="X154" s="590"/>
      <c r="Y154" s="590"/>
      <c r="Z154" s="590"/>
      <c r="AA154" s="590"/>
      <c r="AB154" s="590"/>
      <c r="AC154" s="114" t="str">
        <f>IFERROR(VLOOKUP(Z154,【参考】数式用!$A$4:$B$57,2,FALSE),"")</f>
        <v/>
      </c>
      <c r="AD154" s="291"/>
      <c r="AE154" s="297"/>
      <c r="AF154" s="294">
        <f t="shared" si="4"/>
        <v>0</v>
      </c>
      <c r="AG154" s="510"/>
      <c r="AP154" s="104" t="str">
        <f>IF($L$16="", "", VLOOKUP(Z154,【参考】数式用!$A$2:$O$57,14,FALSE))</f>
        <v/>
      </c>
      <c r="AQ154" s="28" t="e">
        <f>VLOOKUP(Z154,【参考】数式用!$A$2:$O$57,15,FALSE)</f>
        <v>#N/A</v>
      </c>
    </row>
    <row r="155" spans="1:43" ht="49.95" customHeight="1">
      <c r="A155" s="51">
        <v>121</v>
      </c>
      <c r="B155" s="670"/>
      <c r="C155" s="671"/>
      <c r="D155" s="671"/>
      <c r="E155" s="671"/>
      <c r="F155" s="671"/>
      <c r="G155" s="671"/>
      <c r="H155" s="671"/>
      <c r="I155" s="671"/>
      <c r="J155" s="671"/>
      <c r="K155" s="671"/>
      <c r="L155" s="642"/>
      <c r="M155" s="642"/>
      <c r="N155" s="642"/>
      <c r="O155" s="642"/>
      <c r="P155" s="642"/>
      <c r="Q155" s="610"/>
      <c r="R155" s="610"/>
      <c r="S155" s="610"/>
      <c r="T155" s="610"/>
      <c r="U155" s="610"/>
      <c r="V155" s="293"/>
      <c r="W155" s="590"/>
      <c r="X155" s="590"/>
      <c r="Y155" s="590"/>
      <c r="Z155" s="590"/>
      <c r="AA155" s="590"/>
      <c r="AB155" s="590"/>
      <c r="AC155" s="114" t="str">
        <f>IFERROR(VLOOKUP(Z155,【参考】数式用!$A$4:$B$57,2,FALSE),"")</f>
        <v/>
      </c>
      <c r="AD155" s="291"/>
      <c r="AE155" s="297"/>
      <c r="AF155" s="294">
        <f t="shared" si="4"/>
        <v>0</v>
      </c>
      <c r="AG155" s="510"/>
      <c r="AP155" s="104" t="str">
        <f>IF($L$16="", "", VLOOKUP(Z155,【参考】数式用!$A$2:$O$57,14,FALSE))</f>
        <v/>
      </c>
      <c r="AQ155" s="28" t="e">
        <f>VLOOKUP(Z155,【参考】数式用!$A$2:$O$57,15,FALSE)</f>
        <v>#N/A</v>
      </c>
    </row>
    <row r="156" spans="1:43" ht="49.95" customHeight="1">
      <c r="A156" s="51">
        <v>122</v>
      </c>
      <c r="B156" s="670"/>
      <c r="C156" s="671"/>
      <c r="D156" s="671"/>
      <c r="E156" s="671"/>
      <c r="F156" s="671"/>
      <c r="G156" s="671"/>
      <c r="H156" s="671"/>
      <c r="I156" s="671"/>
      <c r="J156" s="671"/>
      <c r="K156" s="671"/>
      <c r="L156" s="642"/>
      <c r="M156" s="642"/>
      <c r="N156" s="642"/>
      <c r="O156" s="642"/>
      <c r="P156" s="642"/>
      <c r="Q156" s="610"/>
      <c r="R156" s="610"/>
      <c r="S156" s="610"/>
      <c r="T156" s="610"/>
      <c r="U156" s="610"/>
      <c r="V156" s="293"/>
      <c r="W156" s="590"/>
      <c r="X156" s="590"/>
      <c r="Y156" s="590"/>
      <c r="Z156" s="590"/>
      <c r="AA156" s="590"/>
      <c r="AB156" s="590"/>
      <c r="AC156" s="114" t="str">
        <f>IFERROR(VLOOKUP(Z156,【参考】数式用!$A$4:$B$57,2,FALSE),"")</f>
        <v/>
      </c>
      <c r="AD156" s="291"/>
      <c r="AE156" s="297"/>
      <c r="AF156" s="294">
        <f t="shared" si="4"/>
        <v>0</v>
      </c>
      <c r="AG156" s="510"/>
      <c r="AP156" s="104" t="str">
        <f>IF($L$16="", "", VLOOKUP(Z156,【参考】数式用!$A$2:$O$57,14,FALSE))</f>
        <v/>
      </c>
      <c r="AQ156" s="28" t="e">
        <f>VLOOKUP(Z156,【参考】数式用!$A$2:$O$57,15,FALSE)</f>
        <v>#N/A</v>
      </c>
    </row>
    <row r="157" spans="1:43" ht="49.95" customHeight="1">
      <c r="A157" s="51">
        <v>123</v>
      </c>
      <c r="B157" s="670"/>
      <c r="C157" s="671"/>
      <c r="D157" s="671"/>
      <c r="E157" s="671"/>
      <c r="F157" s="671"/>
      <c r="G157" s="671"/>
      <c r="H157" s="671"/>
      <c r="I157" s="671"/>
      <c r="J157" s="671"/>
      <c r="K157" s="671"/>
      <c r="L157" s="642"/>
      <c r="M157" s="642"/>
      <c r="N157" s="642"/>
      <c r="O157" s="642"/>
      <c r="P157" s="642"/>
      <c r="Q157" s="610"/>
      <c r="R157" s="610"/>
      <c r="S157" s="610"/>
      <c r="T157" s="610"/>
      <c r="U157" s="610"/>
      <c r="V157" s="293"/>
      <c r="W157" s="590"/>
      <c r="X157" s="590"/>
      <c r="Y157" s="590"/>
      <c r="Z157" s="590"/>
      <c r="AA157" s="590"/>
      <c r="AB157" s="590"/>
      <c r="AC157" s="114" t="str">
        <f>IFERROR(VLOOKUP(Z157,【参考】数式用!$A$4:$B$57,2,FALSE),"")</f>
        <v/>
      </c>
      <c r="AD157" s="291"/>
      <c r="AE157" s="297"/>
      <c r="AF157" s="294">
        <f t="shared" si="4"/>
        <v>0</v>
      </c>
      <c r="AG157" s="510"/>
      <c r="AP157" s="104" t="str">
        <f>IF($L$16="", "", VLOOKUP(Z157,【参考】数式用!$A$2:$O$57,14,FALSE))</f>
        <v/>
      </c>
      <c r="AQ157" s="28" t="e">
        <f>VLOOKUP(Z157,【参考】数式用!$A$2:$O$57,15,FALSE)</f>
        <v>#N/A</v>
      </c>
    </row>
    <row r="158" spans="1:43" ht="49.95" customHeight="1">
      <c r="A158" s="51">
        <v>124</v>
      </c>
      <c r="B158" s="670"/>
      <c r="C158" s="671"/>
      <c r="D158" s="671"/>
      <c r="E158" s="671"/>
      <c r="F158" s="671"/>
      <c r="G158" s="671"/>
      <c r="H158" s="671"/>
      <c r="I158" s="671"/>
      <c r="J158" s="671"/>
      <c r="K158" s="671"/>
      <c r="L158" s="642"/>
      <c r="M158" s="642"/>
      <c r="N158" s="642"/>
      <c r="O158" s="642"/>
      <c r="P158" s="642"/>
      <c r="Q158" s="610"/>
      <c r="R158" s="610"/>
      <c r="S158" s="610"/>
      <c r="T158" s="610"/>
      <c r="U158" s="610"/>
      <c r="V158" s="293"/>
      <c r="W158" s="590"/>
      <c r="X158" s="590"/>
      <c r="Y158" s="590"/>
      <c r="Z158" s="590"/>
      <c r="AA158" s="590"/>
      <c r="AB158" s="590"/>
      <c r="AC158" s="114" t="str">
        <f>IFERROR(VLOOKUP(Z158,【参考】数式用!$A$4:$B$57,2,FALSE),"")</f>
        <v/>
      </c>
      <c r="AD158" s="291"/>
      <c r="AE158" s="297"/>
      <c r="AF158" s="294">
        <f t="shared" si="4"/>
        <v>0</v>
      </c>
      <c r="AG158" s="510"/>
      <c r="AP158" s="104" t="str">
        <f>IF($L$16="", "", VLOOKUP(Z158,【参考】数式用!$A$2:$O$57,14,FALSE))</f>
        <v/>
      </c>
      <c r="AQ158" s="28" t="e">
        <f>VLOOKUP(Z158,【参考】数式用!$A$2:$O$57,15,FALSE)</f>
        <v>#N/A</v>
      </c>
    </row>
    <row r="159" spans="1:43" ht="49.95" customHeight="1">
      <c r="A159" s="51">
        <v>125</v>
      </c>
      <c r="B159" s="670"/>
      <c r="C159" s="671"/>
      <c r="D159" s="671"/>
      <c r="E159" s="671"/>
      <c r="F159" s="671"/>
      <c r="G159" s="671"/>
      <c r="H159" s="671"/>
      <c r="I159" s="671"/>
      <c r="J159" s="671"/>
      <c r="K159" s="671"/>
      <c r="L159" s="642"/>
      <c r="M159" s="642"/>
      <c r="N159" s="642"/>
      <c r="O159" s="642"/>
      <c r="P159" s="642"/>
      <c r="Q159" s="610"/>
      <c r="R159" s="610"/>
      <c r="S159" s="610"/>
      <c r="T159" s="610"/>
      <c r="U159" s="610"/>
      <c r="V159" s="293"/>
      <c r="W159" s="590"/>
      <c r="X159" s="590"/>
      <c r="Y159" s="590"/>
      <c r="Z159" s="590"/>
      <c r="AA159" s="590"/>
      <c r="AB159" s="590"/>
      <c r="AC159" s="114" t="str">
        <f>IFERROR(VLOOKUP(Z159,【参考】数式用!$A$4:$B$57,2,FALSE),"")</f>
        <v/>
      </c>
      <c r="AD159" s="291"/>
      <c r="AE159" s="297"/>
      <c r="AF159" s="294">
        <f t="shared" si="4"/>
        <v>0</v>
      </c>
      <c r="AG159" s="510"/>
      <c r="AP159" s="104" t="str">
        <f>IF($L$16="", "", VLOOKUP(Z159,【参考】数式用!$A$2:$O$57,14,FALSE))</f>
        <v/>
      </c>
      <c r="AQ159" s="28" t="e">
        <f>VLOOKUP(Z159,【参考】数式用!$A$2:$O$57,15,FALSE)</f>
        <v>#N/A</v>
      </c>
    </row>
    <row r="160" spans="1:43" ht="49.95" customHeight="1">
      <c r="A160" s="51">
        <v>126</v>
      </c>
      <c r="B160" s="670"/>
      <c r="C160" s="671"/>
      <c r="D160" s="671"/>
      <c r="E160" s="671"/>
      <c r="F160" s="671"/>
      <c r="G160" s="671"/>
      <c r="H160" s="671"/>
      <c r="I160" s="671"/>
      <c r="J160" s="671"/>
      <c r="K160" s="671"/>
      <c r="L160" s="642"/>
      <c r="M160" s="642"/>
      <c r="N160" s="642"/>
      <c r="O160" s="642"/>
      <c r="P160" s="642"/>
      <c r="Q160" s="610"/>
      <c r="R160" s="610"/>
      <c r="S160" s="610"/>
      <c r="T160" s="610"/>
      <c r="U160" s="610"/>
      <c r="V160" s="293"/>
      <c r="W160" s="590"/>
      <c r="X160" s="590"/>
      <c r="Y160" s="590"/>
      <c r="Z160" s="590"/>
      <c r="AA160" s="590"/>
      <c r="AB160" s="590"/>
      <c r="AC160" s="114" t="str">
        <f>IFERROR(VLOOKUP(Z160,【参考】数式用!$A$4:$B$57,2,FALSE),"")</f>
        <v/>
      </c>
      <c r="AD160" s="291"/>
      <c r="AE160" s="297"/>
      <c r="AF160" s="294">
        <f t="shared" si="4"/>
        <v>0</v>
      </c>
      <c r="AG160" s="510"/>
      <c r="AP160" s="104" t="str">
        <f>IF($L$16="", "", VLOOKUP(Z160,【参考】数式用!$A$2:$O$57,14,FALSE))</f>
        <v/>
      </c>
      <c r="AQ160" s="28" t="e">
        <f>VLOOKUP(Z160,【参考】数式用!$A$2:$O$57,15,FALSE)</f>
        <v>#N/A</v>
      </c>
    </row>
    <row r="161" spans="1:43" ht="49.95" customHeight="1">
      <c r="A161" s="51">
        <v>127</v>
      </c>
      <c r="B161" s="670"/>
      <c r="C161" s="671"/>
      <c r="D161" s="671"/>
      <c r="E161" s="671"/>
      <c r="F161" s="671"/>
      <c r="G161" s="671"/>
      <c r="H161" s="671"/>
      <c r="I161" s="671"/>
      <c r="J161" s="671"/>
      <c r="K161" s="671"/>
      <c r="L161" s="642"/>
      <c r="M161" s="642"/>
      <c r="N161" s="642"/>
      <c r="O161" s="642"/>
      <c r="P161" s="642"/>
      <c r="Q161" s="610"/>
      <c r="R161" s="610"/>
      <c r="S161" s="610"/>
      <c r="T161" s="610"/>
      <c r="U161" s="610"/>
      <c r="V161" s="293"/>
      <c r="W161" s="590"/>
      <c r="X161" s="590"/>
      <c r="Y161" s="590"/>
      <c r="Z161" s="590"/>
      <c r="AA161" s="590"/>
      <c r="AB161" s="590"/>
      <c r="AC161" s="114" t="str">
        <f>IFERROR(VLOOKUP(Z161,【参考】数式用!$A$4:$B$57,2,FALSE),"")</f>
        <v/>
      </c>
      <c r="AD161" s="291"/>
      <c r="AE161" s="297"/>
      <c r="AF161" s="294">
        <f t="shared" si="4"/>
        <v>0</v>
      </c>
      <c r="AG161" s="510"/>
      <c r="AP161" s="104" t="str">
        <f>IF($L$16="", "", VLOOKUP(Z161,【参考】数式用!$A$2:$O$57,14,FALSE))</f>
        <v/>
      </c>
      <c r="AQ161" s="28" t="e">
        <f>VLOOKUP(Z161,【参考】数式用!$A$2:$O$57,15,FALSE)</f>
        <v>#N/A</v>
      </c>
    </row>
    <row r="162" spans="1:43" ht="49.95" customHeight="1">
      <c r="A162" s="51">
        <v>128</v>
      </c>
      <c r="B162" s="670"/>
      <c r="C162" s="671"/>
      <c r="D162" s="671"/>
      <c r="E162" s="671"/>
      <c r="F162" s="671"/>
      <c r="G162" s="671"/>
      <c r="H162" s="671"/>
      <c r="I162" s="671"/>
      <c r="J162" s="671"/>
      <c r="K162" s="671"/>
      <c r="L162" s="642"/>
      <c r="M162" s="642"/>
      <c r="N162" s="642"/>
      <c r="O162" s="642"/>
      <c r="P162" s="642"/>
      <c r="Q162" s="610"/>
      <c r="R162" s="610"/>
      <c r="S162" s="610"/>
      <c r="T162" s="610"/>
      <c r="U162" s="610"/>
      <c r="V162" s="293"/>
      <c r="W162" s="590"/>
      <c r="X162" s="590"/>
      <c r="Y162" s="590"/>
      <c r="Z162" s="590"/>
      <c r="AA162" s="590"/>
      <c r="AB162" s="590"/>
      <c r="AC162" s="114" t="str">
        <f>IFERROR(VLOOKUP(Z162,【参考】数式用!$A$4:$B$57,2,FALSE),"")</f>
        <v/>
      </c>
      <c r="AD162" s="291"/>
      <c r="AE162" s="297"/>
      <c r="AF162" s="294">
        <f t="shared" si="4"/>
        <v>0</v>
      </c>
      <c r="AG162" s="510"/>
      <c r="AP162" s="104" t="str">
        <f>IF($L$16="", "", VLOOKUP(Z162,【参考】数式用!$A$2:$O$57,14,FALSE))</f>
        <v/>
      </c>
      <c r="AQ162" s="28" t="e">
        <f>VLOOKUP(Z162,【参考】数式用!$A$2:$O$57,15,FALSE)</f>
        <v>#N/A</v>
      </c>
    </row>
    <row r="163" spans="1:43" ht="49.95" customHeight="1">
      <c r="A163" s="51">
        <v>129</v>
      </c>
      <c r="B163" s="670"/>
      <c r="C163" s="671"/>
      <c r="D163" s="671"/>
      <c r="E163" s="671"/>
      <c r="F163" s="671"/>
      <c r="G163" s="671"/>
      <c r="H163" s="671"/>
      <c r="I163" s="671"/>
      <c r="J163" s="671"/>
      <c r="K163" s="671"/>
      <c r="L163" s="642"/>
      <c r="M163" s="642"/>
      <c r="N163" s="642"/>
      <c r="O163" s="642"/>
      <c r="P163" s="642"/>
      <c r="Q163" s="610"/>
      <c r="R163" s="610"/>
      <c r="S163" s="610"/>
      <c r="T163" s="610"/>
      <c r="U163" s="610"/>
      <c r="V163" s="293"/>
      <c r="W163" s="590"/>
      <c r="X163" s="590"/>
      <c r="Y163" s="590"/>
      <c r="Z163" s="590"/>
      <c r="AA163" s="590"/>
      <c r="AB163" s="590"/>
      <c r="AC163" s="114" t="str">
        <f>IFERROR(VLOOKUP(Z163,【参考】数式用!$A$4:$B$57,2,FALSE),"")</f>
        <v/>
      </c>
      <c r="AD163" s="291"/>
      <c r="AE163" s="297"/>
      <c r="AF163" s="294">
        <f t="shared" si="4"/>
        <v>0</v>
      </c>
      <c r="AG163" s="510"/>
      <c r="AP163" s="104" t="str">
        <f>IF($L$16="", "", VLOOKUP(Z163,【参考】数式用!$A$2:$O$57,14,FALSE))</f>
        <v/>
      </c>
      <c r="AQ163" s="28" t="e">
        <f>VLOOKUP(Z163,【参考】数式用!$A$2:$O$57,15,FALSE)</f>
        <v>#N/A</v>
      </c>
    </row>
    <row r="164" spans="1:43" ht="49.95" customHeight="1">
      <c r="A164" s="51">
        <v>130</v>
      </c>
      <c r="B164" s="670"/>
      <c r="C164" s="671"/>
      <c r="D164" s="671"/>
      <c r="E164" s="671"/>
      <c r="F164" s="671"/>
      <c r="G164" s="671"/>
      <c r="H164" s="671"/>
      <c r="I164" s="671"/>
      <c r="J164" s="671"/>
      <c r="K164" s="671"/>
      <c r="L164" s="642"/>
      <c r="M164" s="642"/>
      <c r="N164" s="642"/>
      <c r="O164" s="642"/>
      <c r="P164" s="642"/>
      <c r="Q164" s="610"/>
      <c r="R164" s="610"/>
      <c r="S164" s="610"/>
      <c r="T164" s="610"/>
      <c r="U164" s="610"/>
      <c r="V164" s="293"/>
      <c r="W164" s="590"/>
      <c r="X164" s="590"/>
      <c r="Y164" s="590"/>
      <c r="Z164" s="590"/>
      <c r="AA164" s="590"/>
      <c r="AB164" s="590"/>
      <c r="AC164" s="114" t="str">
        <f>IFERROR(VLOOKUP(Z164,【参考】数式用!$A$4:$B$57,2,FALSE),"")</f>
        <v/>
      </c>
      <c r="AD164" s="291"/>
      <c r="AE164" s="297"/>
      <c r="AF164" s="294">
        <f t="shared" si="4"/>
        <v>0</v>
      </c>
      <c r="AG164" s="510"/>
      <c r="AP164" s="104" t="str">
        <f>IF($L$16="", "", VLOOKUP(Z164,【参考】数式用!$A$2:$O$57,14,FALSE))</f>
        <v/>
      </c>
      <c r="AQ164" s="28" t="e">
        <f>VLOOKUP(Z164,【参考】数式用!$A$2:$O$57,15,FALSE)</f>
        <v>#N/A</v>
      </c>
    </row>
    <row r="165" spans="1:43" ht="49.95" customHeight="1">
      <c r="A165" s="51">
        <v>131</v>
      </c>
      <c r="B165" s="670"/>
      <c r="C165" s="671"/>
      <c r="D165" s="671"/>
      <c r="E165" s="671"/>
      <c r="F165" s="671"/>
      <c r="G165" s="671"/>
      <c r="H165" s="671"/>
      <c r="I165" s="671"/>
      <c r="J165" s="671"/>
      <c r="K165" s="671"/>
      <c r="L165" s="642"/>
      <c r="M165" s="642"/>
      <c r="N165" s="642"/>
      <c r="O165" s="642"/>
      <c r="P165" s="642"/>
      <c r="Q165" s="610"/>
      <c r="R165" s="610"/>
      <c r="S165" s="610"/>
      <c r="T165" s="610"/>
      <c r="U165" s="610"/>
      <c r="V165" s="293"/>
      <c r="W165" s="590"/>
      <c r="X165" s="590"/>
      <c r="Y165" s="590"/>
      <c r="Z165" s="590"/>
      <c r="AA165" s="590"/>
      <c r="AB165" s="590"/>
      <c r="AC165" s="114" t="str">
        <f>IFERROR(VLOOKUP(Z165,【参考】数式用!$A$4:$B$57,2,FALSE),"")</f>
        <v/>
      </c>
      <c r="AD165" s="291"/>
      <c r="AE165" s="297"/>
      <c r="AF165" s="294">
        <f t="shared" si="4"/>
        <v>0</v>
      </c>
      <c r="AG165" s="510"/>
      <c r="AP165" s="104" t="str">
        <f>IF($L$16="", "", VLOOKUP(Z165,【参考】数式用!$A$2:$O$57,14,FALSE))</f>
        <v/>
      </c>
      <c r="AQ165" s="28" t="e">
        <f>VLOOKUP(Z165,【参考】数式用!$A$2:$O$57,15,FALSE)</f>
        <v>#N/A</v>
      </c>
    </row>
    <row r="166" spans="1:43" ht="49.95" customHeight="1">
      <c r="A166" s="51">
        <v>132</v>
      </c>
      <c r="B166" s="670"/>
      <c r="C166" s="671"/>
      <c r="D166" s="671"/>
      <c r="E166" s="671"/>
      <c r="F166" s="671"/>
      <c r="G166" s="671"/>
      <c r="H166" s="671"/>
      <c r="I166" s="671"/>
      <c r="J166" s="671"/>
      <c r="K166" s="671"/>
      <c r="L166" s="642"/>
      <c r="M166" s="642"/>
      <c r="N166" s="642"/>
      <c r="O166" s="642"/>
      <c r="P166" s="642"/>
      <c r="Q166" s="610"/>
      <c r="R166" s="610"/>
      <c r="S166" s="610"/>
      <c r="T166" s="610"/>
      <c r="U166" s="610"/>
      <c r="V166" s="293"/>
      <c r="W166" s="590"/>
      <c r="X166" s="590"/>
      <c r="Y166" s="590"/>
      <c r="Z166" s="590"/>
      <c r="AA166" s="590"/>
      <c r="AB166" s="590"/>
      <c r="AC166" s="114" t="str">
        <f>IFERROR(VLOOKUP(Z166,【参考】数式用!$A$4:$B$57,2,FALSE),"")</f>
        <v/>
      </c>
      <c r="AD166" s="291"/>
      <c r="AE166" s="297"/>
      <c r="AF166" s="294">
        <f t="shared" si="4"/>
        <v>0</v>
      </c>
      <c r="AG166" s="510"/>
      <c r="AP166" s="104" t="str">
        <f>IF($L$16="", "", VLOOKUP(Z166,【参考】数式用!$A$2:$O$57,14,FALSE))</f>
        <v/>
      </c>
      <c r="AQ166" s="28" t="e">
        <f>VLOOKUP(Z166,【参考】数式用!$A$2:$O$57,15,FALSE)</f>
        <v>#N/A</v>
      </c>
    </row>
    <row r="167" spans="1:43" ht="49.95" customHeight="1">
      <c r="A167" s="51">
        <v>133</v>
      </c>
      <c r="B167" s="670"/>
      <c r="C167" s="671"/>
      <c r="D167" s="671"/>
      <c r="E167" s="671"/>
      <c r="F167" s="671"/>
      <c r="G167" s="671"/>
      <c r="H167" s="671"/>
      <c r="I167" s="671"/>
      <c r="J167" s="671"/>
      <c r="K167" s="671"/>
      <c r="L167" s="642"/>
      <c r="M167" s="642"/>
      <c r="N167" s="642"/>
      <c r="O167" s="642"/>
      <c r="P167" s="642"/>
      <c r="Q167" s="610"/>
      <c r="R167" s="610"/>
      <c r="S167" s="610"/>
      <c r="T167" s="610"/>
      <c r="U167" s="610"/>
      <c r="V167" s="293"/>
      <c r="W167" s="590"/>
      <c r="X167" s="590"/>
      <c r="Y167" s="590"/>
      <c r="Z167" s="590"/>
      <c r="AA167" s="590"/>
      <c r="AB167" s="590"/>
      <c r="AC167" s="114" t="str">
        <f>IFERROR(VLOOKUP(Z167,【参考】数式用!$A$4:$B$57,2,FALSE),"")</f>
        <v/>
      </c>
      <c r="AD167" s="291"/>
      <c r="AE167" s="297"/>
      <c r="AF167" s="294">
        <f t="shared" si="4"/>
        <v>0</v>
      </c>
      <c r="AG167" s="510"/>
      <c r="AP167" s="104" t="str">
        <f>IF($L$16="", "", VLOOKUP(Z167,【参考】数式用!$A$2:$O$57,14,FALSE))</f>
        <v/>
      </c>
      <c r="AQ167" s="28" t="e">
        <f>VLOOKUP(Z167,【参考】数式用!$A$2:$O$57,15,FALSE)</f>
        <v>#N/A</v>
      </c>
    </row>
    <row r="168" spans="1:43" ht="49.95" customHeight="1">
      <c r="A168" s="51">
        <v>134</v>
      </c>
      <c r="B168" s="670"/>
      <c r="C168" s="671"/>
      <c r="D168" s="671"/>
      <c r="E168" s="671"/>
      <c r="F168" s="671"/>
      <c r="G168" s="671"/>
      <c r="H168" s="671"/>
      <c r="I168" s="671"/>
      <c r="J168" s="671"/>
      <c r="K168" s="671"/>
      <c r="L168" s="642"/>
      <c r="M168" s="642"/>
      <c r="N168" s="642"/>
      <c r="O168" s="642"/>
      <c r="P168" s="642"/>
      <c r="Q168" s="610"/>
      <c r="R168" s="610"/>
      <c r="S168" s="610"/>
      <c r="T168" s="610"/>
      <c r="U168" s="610"/>
      <c r="V168" s="293"/>
      <c r="W168" s="590"/>
      <c r="X168" s="590"/>
      <c r="Y168" s="590"/>
      <c r="Z168" s="590"/>
      <c r="AA168" s="590"/>
      <c r="AB168" s="590"/>
      <c r="AC168" s="114" t="str">
        <f>IFERROR(VLOOKUP(Z168,【参考】数式用!$A$4:$B$57,2,FALSE),"")</f>
        <v/>
      </c>
      <c r="AD168" s="291"/>
      <c r="AE168" s="297"/>
      <c r="AF168" s="294">
        <f t="shared" si="4"/>
        <v>0</v>
      </c>
      <c r="AG168" s="510"/>
      <c r="AP168" s="104" t="str">
        <f>IF($L$16="", "", VLOOKUP(Z168,【参考】数式用!$A$2:$O$57,14,FALSE))</f>
        <v/>
      </c>
      <c r="AQ168" s="28" t="e">
        <f>VLOOKUP(Z168,【参考】数式用!$A$2:$O$57,15,FALSE)</f>
        <v>#N/A</v>
      </c>
    </row>
    <row r="169" spans="1:43" ht="49.95" customHeight="1">
      <c r="A169" s="51">
        <v>135</v>
      </c>
      <c r="B169" s="670"/>
      <c r="C169" s="671"/>
      <c r="D169" s="671"/>
      <c r="E169" s="671"/>
      <c r="F169" s="671"/>
      <c r="G169" s="671"/>
      <c r="H169" s="671"/>
      <c r="I169" s="671"/>
      <c r="J169" s="671"/>
      <c r="K169" s="671"/>
      <c r="L169" s="642"/>
      <c r="M169" s="642"/>
      <c r="N169" s="642"/>
      <c r="O169" s="642"/>
      <c r="P169" s="642"/>
      <c r="Q169" s="610"/>
      <c r="R169" s="610"/>
      <c r="S169" s="610"/>
      <c r="T169" s="610"/>
      <c r="U169" s="610"/>
      <c r="V169" s="293"/>
      <c r="W169" s="590"/>
      <c r="X169" s="590"/>
      <c r="Y169" s="590"/>
      <c r="Z169" s="590"/>
      <c r="AA169" s="590"/>
      <c r="AB169" s="590"/>
      <c r="AC169" s="114" t="str">
        <f>IFERROR(VLOOKUP(Z169,【参考】数式用!$A$4:$B$57,2,FALSE),"")</f>
        <v/>
      </c>
      <c r="AD169" s="291"/>
      <c r="AE169" s="297"/>
      <c r="AF169" s="294">
        <f t="shared" si="4"/>
        <v>0</v>
      </c>
      <c r="AG169" s="510"/>
      <c r="AP169" s="104" t="str">
        <f>IF($L$16="", "", VLOOKUP(Z169,【参考】数式用!$A$2:$O$57,14,FALSE))</f>
        <v/>
      </c>
      <c r="AQ169" s="28" t="e">
        <f>VLOOKUP(Z169,【参考】数式用!$A$2:$O$57,15,FALSE)</f>
        <v>#N/A</v>
      </c>
    </row>
    <row r="170" spans="1:43" ht="49.95" customHeight="1">
      <c r="A170" s="51">
        <v>136</v>
      </c>
      <c r="B170" s="670"/>
      <c r="C170" s="671"/>
      <c r="D170" s="671"/>
      <c r="E170" s="671"/>
      <c r="F170" s="671"/>
      <c r="G170" s="671"/>
      <c r="H170" s="671"/>
      <c r="I170" s="671"/>
      <c r="J170" s="671"/>
      <c r="K170" s="671"/>
      <c r="L170" s="642"/>
      <c r="M170" s="642"/>
      <c r="N170" s="642"/>
      <c r="O170" s="642"/>
      <c r="P170" s="642"/>
      <c r="Q170" s="610"/>
      <c r="R170" s="610"/>
      <c r="S170" s="610"/>
      <c r="T170" s="610"/>
      <c r="U170" s="610"/>
      <c r="V170" s="293"/>
      <c r="W170" s="590"/>
      <c r="X170" s="590"/>
      <c r="Y170" s="590"/>
      <c r="Z170" s="590"/>
      <c r="AA170" s="590"/>
      <c r="AB170" s="590"/>
      <c r="AC170" s="114" t="str">
        <f>IFERROR(VLOOKUP(Z170,【参考】数式用!$A$4:$B$57,2,FALSE),"")</f>
        <v/>
      </c>
      <c r="AD170" s="291"/>
      <c r="AE170" s="297"/>
      <c r="AF170" s="294">
        <f t="shared" si="4"/>
        <v>0</v>
      </c>
      <c r="AG170" s="510"/>
      <c r="AP170" s="104" t="str">
        <f>IF($L$16="", "", VLOOKUP(Z170,【参考】数式用!$A$2:$O$57,14,FALSE))</f>
        <v/>
      </c>
      <c r="AQ170" s="28" t="e">
        <f>VLOOKUP(Z170,【参考】数式用!$A$2:$O$57,15,FALSE)</f>
        <v>#N/A</v>
      </c>
    </row>
    <row r="171" spans="1:43" ht="49.95" customHeight="1">
      <c r="A171" s="51">
        <v>137</v>
      </c>
      <c r="B171" s="670"/>
      <c r="C171" s="671"/>
      <c r="D171" s="671"/>
      <c r="E171" s="671"/>
      <c r="F171" s="671"/>
      <c r="G171" s="671"/>
      <c r="H171" s="671"/>
      <c r="I171" s="671"/>
      <c r="J171" s="671"/>
      <c r="K171" s="671"/>
      <c r="L171" s="642"/>
      <c r="M171" s="642"/>
      <c r="N171" s="642"/>
      <c r="O171" s="642"/>
      <c r="P171" s="642"/>
      <c r="Q171" s="610"/>
      <c r="R171" s="610"/>
      <c r="S171" s="610"/>
      <c r="T171" s="610"/>
      <c r="U171" s="610"/>
      <c r="V171" s="293"/>
      <c r="W171" s="590"/>
      <c r="X171" s="590"/>
      <c r="Y171" s="590"/>
      <c r="Z171" s="590"/>
      <c r="AA171" s="590"/>
      <c r="AB171" s="590"/>
      <c r="AC171" s="114" t="str">
        <f>IFERROR(VLOOKUP(Z171,【参考】数式用!$A$4:$B$57,2,FALSE),"")</f>
        <v/>
      </c>
      <c r="AD171" s="291"/>
      <c r="AE171" s="297"/>
      <c r="AF171" s="294">
        <f t="shared" si="4"/>
        <v>0</v>
      </c>
      <c r="AG171" s="510"/>
      <c r="AP171" s="104" t="str">
        <f>IF($L$16="", "", VLOOKUP(Z171,【参考】数式用!$A$2:$O$57,14,FALSE))</f>
        <v/>
      </c>
      <c r="AQ171" s="28" t="e">
        <f>VLOOKUP(Z171,【参考】数式用!$A$2:$O$57,15,FALSE)</f>
        <v>#N/A</v>
      </c>
    </row>
    <row r="172" spans="1:43" ht="49.95" customHeight="1">
      <c r="A172" s="51">
        <v>138</v>
      </c>
      <c r="B172" s="670"/>
      <c r="C172" s="671"/>
      <c r="D172" s="671"/>
      <c r="E172" s="671"/>
      <c r="F172" s="671"/>
      <c r="G172" s="671"/>
      <c r="H172" s="671"/>
      <c r="I172" s="671"/>
      <c r="J172" s="671"/>
      <c r="K172" s="671"/>
      <c r="L172" s="642"/>
      <c r="M172" s="642"/>
      <c r="N172" s="642"/>
      <c r="O172" s="642"/>
      <c r="P172" s="642"/>
      <c r="Q172" s="610"/>
      <c r="R172" s="610"/>
      <c r="S172" s="610"/>
      <c r="T172" s="610"/>
      <c r="U172" s="610"/>
      <c r="V172" s="293"/>
      <c r="W172" s="590"/>
      <c r="X172" s="590"/>
      <c r="Y172" s="590"/>
      <c r="Z172" s="590"/>
      <c r="AA172" s="590"/>
      <c r="AB172" s="590"/>
      <c r="AC172" s="114" t="str">
        <f>IFERROR(VLOOKUP(Z172,【参考】数式用!$A$4:$B$57,2,FALSE),"")</f>
        <v/>
      </c>
      <c r="AD172" s="291"/>
      <c r="AE172" s="297"/>
      <c r="AF172" s="294">
        <f t="shared" si="4"/>
        <v>0</v>
      </c>
      <c r="AG172" s="510"/>
      <c r="AP172" s="104" t="str">
        <f>IF($L$16="", "", VLOOKUP(Z172,【参考】数式用!$A$2:$O$57,14,FALSE))</f>
        <v/>
      </c>
      <c r="AQ172" s="28" t="e">
        <f>VLOOKUP(Z172,【参考】数式用!$A$2:$O$57,15,FALSE)</f>
        <v>#N/A</v>
      </c>
    </row>
    <row r="173" spans="1:43" ht="49.95" customHeight="1">
      <c r="A173" s="51">
        <v>139</v>
      </c>
      <c r="B173" s="670"/>
      <c r="C173" s="671"/>
      <c r="D173" s="671"/>
      <c r="E173" s="671"/>
      <c r="F173" s="671"/>
      <c r="G173" s="671"/>
      <c r="H173" s="671"/>
      <c r="I173" s="671"/>
      <c r="J173" s="671"/>
      <c r="K173" s="671"/>
      <c r="L173" s="642"/>
      <c r="M173" s="642"/>
      <c r="N173" s="642"/>
      <c r="O173" s="642"/>
      <c r="P173" s="642"/>
      <c r="Q173" s="610"/>
      <c r="R173" s="610"/>
      <c r="S173" s="610"/>
      <c r="T173" s="610"/>
      <c r="U173" s="610"/>
      <c r="V173" s="293"/>
      <c r="W173" s="590"/>
      <c r="X173" s="590"/>
      <c r="Y173" s="590"/>
      <c r="Z173" s="590"/>
      <c r="AA173" s="590"/>
      <c r="AB173" s="590"/>
      <c r="AC173" s="114" t="str">
        <f>IFERROR(VLOOKUP(Z173,【参考】数式用!$A$4:$B$57,2,FALSE),"")</f>
        <v/>
      </c>
      <c r="AD173" s="291"/>
      <c r="AE173" s="297"/>
      <c r="AF173" s="294">
        <f t="shared" si="4"/>
        <v>0</v>
      </c>
      <c r="AG173" s="510"/>
      <c r="AP173" s="104" t="str">
        <f>IF($L$16="", "", VLOOKUP(Z173,【参考】数式用!$A$2:$O$57,14,FALSE))</f>
        <v/>
      </c>
      <c r="AQ173" s="28" t="e">
        <f>VLOOKUP(Z173,【参考】数式用!$A$2:$O$57,15,FALSE)</f>
        <v>#N/A</v>
      </c>
    </row>
    <row r="174" spans="1:43" ht="49.95" customHeight="1">
      <c r="A174" s="51">
        <v>140</v>
      </c>
      <c r="B174" s="670"/>
      <c r="C174" s="671"/>
      <c r="D174" s="671"/>
      <c r="E174" s="671"/>
      <c r="F174" s="671"/>
      <c r="G174" s="671"/>
      <c r="H174" s="671"/>
      <c r="I174" s="671"/>
      <c r="J174" s="671"/>
      <c r="K174" s="671"/>
      <c r="L174" s="642"/>
      <c r="M174" s="642"/>
      <c r="N174" s="642"/>
      <c r="O174" s="642"/>
      <c r="P174" s="642"/>
      <c r="Q174" s="610"/>
      <c r="R174" s="610"/>
      <c r="S174" s="610"/>
      <c r="T174" s="610"/>
      <c r="U174" s="610"/>
      <c r="V174" s="293"/>
      <c r="W174" s="590"/>
      <c r="X174" s="590"/>
      <c r="Y174" s="590"/>
      <c r="Z174" s="590"/>
      <c r="AA174" s="590"/>
      <c r="AB174" s="590"/>
      <c r="AC174" s="114" t="str">
        <f>IFERROR(VLOOKUP(Z174,【参考】数式用!$A$4:$B$57,2,FALSE),"")</f>
        <v/>
      </c>
      <c r="AD174" s="291"/>
      <c r="AE174" s="297"/>
      <c r="AF174" s="294">
        <f t="shared" si="4"/>
        <v>0</v>
      </c>
      <c r="AG174" s="510"/>
      <c r="AP174" s="104" t="str">
        <f>IF($L$16="", "", VLOOKUP(Z174,【参考】数式用!$A$2:$O$57,14,FALSE))</f>
        <v/>
      </c>
      <c r="AQ174" s="28" t="e">
        <f>VLOOKUP(Z174,【参考】数式用!$A$2:$O$57,15,FALSE)</f>
        <v>#N/A</v>
      </c>
    </row>
    <row r="175" spans="1:43" ht="49.95" customHeight="1">
      <c r="A175" s="51">
        <v>141</v>
      </c>
      <c r="B175" s="670"/>
      <c r="C175" s="671"/>
      <c r="D175" s="671"/>
      <c r="E175" s="671"/>
      <c r="F175" s="671"/>
      <c r="G175" s="671"/>
      <c r="H175" s="671"/>
      <c r="I175" s="671"/>
      <c r="J175" s="671"/>
      <c r="K175" s="671"/>
      <c r="L175" s="642"/>
      <c r="M175" s="642"/>
      <c r="N175" s="642"/>
      <c r="O175" s="642"/>
      <c r="P175" s="642"/>
      <c r="Q175" s="610"/>
      <c r="R175" s="610"/>
      <c r="S175" s="610"/>
      <c r="T175" s="610"/>
      <c r="U175" s="610"/>
      <c r="V175" s="293"/>
      <c r="W175" s="590"/>
      <c r="X175" s="590"/>
      <c r="Y175" s="590"/>
      <c r="Z175" s="590"/>
      <c r="AA175" s="590"/>
      <c r="AB175" s="590"/>
      <c r="AC175" s="114" t="str">
        <f>IFERROR(VLOOKUP(Z175,【参考】数式用!$A$4:$B$57,2,FALSE),"")</f>
        <v/>
      </c>
      <c r="AD175" s="291"/>
      <c r="AE175" s="297"/>
      <c r="AF175" s="294">
        <f t="shared" si="4"/>
        <v>0</v>
      </c>
      <c r="AG175" s="510"/>
      <c r="AP175" s="104" t="str">
        <f>IF($L$16="", "", VLOOKUP(Z175,【参考】数式用!$A$2:$O$57,14,FALSE))</f>
        <v/>
      </c>
      <c r="AQ175" s="28" t="e">
        <f>VLOOKUP(Z175,【参考】数式用!$A$2:$O$57,15,FALSE)</f>
        <v>#N/A</v>
      </c>
    </row>
    <row r="176" spans="1:43" ht="49.95" customHeight="1">
      <c r="A176" s="51">
        <v>142</v>
      </c>
      <c r="B176" s="670"/>
      <c r="C176" s="671"/>
      <c r="D176" s="671"/>
      <c r="E176" s="671"/>
      <c r="F176" s="671"/>
      <c r="G176" s="671"/>
      <c r="H176" s="671"/>
      <c r="I176" s="671"/>
      <c r="J176" s="671"/>
      <c r="K176" s="671"/>
      <c r="L176" s="642"/>
      <c r="M176" s="642"/>
      <c r="N176" s="642"/>
      <c r="O176" s="642"/>
      <c r="P176" s="642"/>
      <c r="Q176" s="610"/>
      <c r="R176" s="610"/>
      <c r="S176" s="610"/>
      <c r="T176" s="610"/>
      <c r="U176" s="610"/>
      <c r="V176" s="293"/>
      <c r="W176" s="590"/>
      <c r="X176" s="590"/>
      <c r="Y176" s="590"/>
      <c r="Z176" s="590"/>
      <c r="AA176" s="590"/>
      <c r="AB176" s="590"/>
      <c r="AC176" s="114" t="str">
        <f>IFERROR(VLOOKUP(Z176,【参考】数式用!$A$4:$B$57,2,FALSE),"")</f>
        <v/>
      </c>
      <c r="AD176" s="291"/>
      <c r="AE176" s="297"/>
      <c r="AF176" s="294">
        <f t="shared" si="4"/>
        <v>0</v>
      </c>
      <c r="AG176" s="510"/>
      <c r="AP176" s="104" t="str">
        <f>IF($L$16="", "", VLOOKUP(Z176,【参考】数式用!$A$2:$O$57,14,FALSE))</f>
        <v/>
      </c>
      <c r="AQ176" s="28" t="e">
        <f>VLOOKUP(Z176,【参考】数式用!$A$2:$O$57,15,FALSE)</f>
        <v>#N/A</v>
      </c>
    </row>
    <row r="177" spans="1:43" ht="49.95" customHeight="1">
      <c r="A177" s="51">
        <v>143</v>
      </c>
      <c r="B177" s="670"/>
      <c r="C177" s="671"/>
      <c r="D177" s="671"/>
      <c r="E177" s="671"/>
      <c r="F177" s="671"/>
      <c r="G177" s="671"/>
      <c r="H177" s="671"/>
      <c r="I177" s="671"/>
      <c r="J177" s="671"/>
      <c r="K177" s="671"/>
      <c r="L177" s="642"/>
      <c r="M177" s="642"/>
      <c r="N177" s="642"/>
      <c r="O177" s="642"/>
      <c r="P177" s="642"/>
      <c r="Q177" s="610"/>
      <c r="R177" s="610"/>
      <c r="S177" s="610"/>
      <c r="T177" s="610"/>
      <c r="U177" s="610"/>
      <c r="V177" s="293"/>
      <c r="W177" s="590"/>
      <c r="X177" s="590"/>
      <c r="Y177" s="590"/>
      <c r="Z177" s="590"/>
      <c r="AA177" s="590"/>
      <c r="AB177" s="590"/>
      <c r="AC177" s="114" t="str">
        <f>IFERROR(VLOOKUP(Z177,【参考】数式用!$A$4:$B$57,2,FALSE),"")</f>
        <v/>
      </c>
      <c r="AD177" s="291"/>
      <c r="AE177" s="297"/>
      <c r="AF177" s="294">
        <f t="shared" si="4"/>
        <v>0</v>
      </c>
      <c r="AG177" s="510"/>
      <c r="AP177" s="104" t="str">
        <f>IF($L$16="", "", VLOOKUP(Z177,【参考】数式用!$A$2:$O$57,14,FALSE))</f>
        <v/>
      </c>
      <c r="AQ177" s="28" t="e">
        <f>VLOOKUP(Z177,【参考】数式用!$A$2:$O$57,15,FALSE)</f>
        <v>#N/A</v>
      </c>
    </row>
    <row r="178" spans="1:43" ht="49.95" customHeight="1">
      <c r="A178" s="51">
        <v>144</v>
      </c>
      <c r="B178" s="670"/>
      <c r="C178" s="671"/>
      <c r="D178" s="671"/>
      <c r="E178" s="671"/>
      <c r="F178" s="671"/>
      <c r="G178" s="671"/>
      <c r="H178" s="671"/>
      <c r="I178" s="671"/>
      <c r="J178" s="671"/>
      <c r="K178" s="671"/>
      <c r="L178" s="642"/>
      <c r="M178" s="642"/>
      <c r="N178" s="642"/>
      <c r="O178" s="642"/>
      <c r="P178" s="642"/>
      <c r="Q178" s="610"/>
      <c r="R178" s="610"/>
      <c r="S178" s="610"/>
      <c r="T178" s="610"/>
      <c r="U178" s="610"/>
      <c r="V178" s="293"/>
      <c r="W178" s="590"/>
      <c r="X178" s="590"/>
      <c r="Y178" s="590"/>
      <c r="Z178" s="590"/>
      <c r="AA178" s="590"/>
      <c r="AB178" s="590"/>
      <c r="AC178" s="114" t="str">
        <f>IFERROR(VLOOKUP(Z178,【参考】数式用!$A$4:$B$57,2,FALSE),"")</f>
        <v/>
      </c>
      <c r="AD178" s="291"/>
      <c r="AE178" s="297"/>
      <c r="AF178" s="294">
        <f t="shared" si="4"/>
        <v>0</v>
      </c>
      <c r="AG178" s="510"/>
      <c r="AP178" s="104" t="str">
        <f>IF($L$16="", "", VLOOKUP(Z178,【参考】数式用!$A$2:$O$57,14,FALSE))</f>
        <v/>
      </c>
      <c r="AQ178" s="28" t="e">
        <f>VLOOKUP(Z178,【参考】数式用!$A$2:$O$57,15,FALSE)</f>
        <v>#N/A</v>
      </c>
    </row>
    <row r="179" spans="1:43" ht="49.95" customHeight="1">
      <c r="A179" s="51">
        <v>145</v>
      </c>
      <c r="B179" s="670"/>
      <c r="C179" s="671"/>
      <c r="D179" s="671"/>
      <c r="E179" s="671"/>
      <c r="F179" s="671"/>
      <c r="G179" s="671"/>
      <c r="H179" s="671"/>
      <c r="I179" s="671"/>
      <c r="J179" s="671"/>
      <c r="K179" s="671"/>
      <c r="L179" s="642"/>
      <c r="M179" s="642"/>
      <c r="N179" s="642"/>
      <c r="O179" s="642"/>
      <c r="P179" s="642"/>
      <c r="Q179" s="610"/>
      <c r="R179" s="610"/>
      <c r="S179" s="610"/>
      <c r="T179" s="610"/>
      <c r="U179" s="610"/>
      <c r="V179" s="293"/>
      <c r="W179" s="590"/>
      <c r="X179" s="590"/>
      <c r="Y179" s="590"/>
      <c r="Z179" s="590"/>
      <c r="AA179" s="590"/>
      <c r="AB179" s="590"/>
      <c r="AC179" s="114" t="str">
        <f>IFERROR(VLOOKUP(Z179,【参考】数式用!$A$4:$B$57,2,FALSE),"")</f>
        <v/>
      </c>
      <c r="AD179" s="291"/>
      <c r="AE179" s="297"/>
      <c r="AF179" s="294">
        <f t="shared" si="4"/>
        <v>0</v>
      </c>
      <c r="AG179" s="510"/>
      <c r="AP179" s="104" t="str">
        <f>IF($L$16="", "", VLOOKUP(Z179,【参考】数式用!$A$2:$O$57,14,FALSE))</f>
        <v/>
      </c>
      <c r="AQ179" s="28" t="e">
        <f>VLOOKUP(Z179,【参考】数式用!$A$2:$O$57,15,FALSE)</f>
        <v>#N/A</v>
      </c>
    </row>
    <row r="180" spans="1:43" ht="49.95" customHeight="1">
      <c r="A180" s="51">
        <v>146</v>
      </c>
      <c r="B180" s="670"/>
      <c r="C180" s="671"/>
      <c r="D180" s="671"/>
      <c r="E180" s="671"/>
      <c r="F180" s="671"/>
      <c r="G180" s="671"/>
      <c r="H180" s="671"/>
      <c r="I180" s="671"/>
      <c r="J180" s="671"/>
      <c r="K180" s="671"/>
      <c r="L180" s="642"/>
      <c r="M180" s="642"/>
      <c r="N180" s="642"/>
      <c r="O180" s="642"/>
      <c r="P180" s="642"/>
      <c r="Q180" s="610"/>
      <c r="R180" s="610"/>
      <c r="S180" s="610"/>
      <c r="T180" s="610"/>
      <c r="U180" s="610"/>
      <c r="V180" s="293"/>
      <c r="W180" s="590"/>
      <c r="X180" s="590"/>
      <c r="Y180" s="590"/>
      <c r="Z180" s="590"/>
      <c r="AA180" s="590"/>
      <c r="AB180" s="590"/>
      <c r="AC180" s="114" t="str">
        <f>IFERROR(VLOOKUP(Z180,【参考】数式用!$A$4:$B$57,2,FALSE),"")</f>
        <v/>
      </c>
      <c r="AD180" s="291"/>
      <c r="AE180" s="297"/>
      <c r="AF180" s="294">
        <f t="shared" si="4"/>
        <v>0</v>
      </c>
      <c r="AG180" s="510"/>
      <c r="AP180" s="104" t="str">
        <f>IF($L$16="", "", VLOOKUP(Z180,【参考】数式用!$A$2:$O$57,14,FALSE))</f>
        <v/>
      </c>
      <c r="AQ180" s="28" t="e">
        <f>VLOOKUP(Z180,【参考】数式用!$A$2:$O$57,15,FALSE)</f>
        <v>#N/A</v>
      </c>
    </row>
    <row r="181" spans="1:43" ht="49.95" customHeight="1">
      <c r="A181" s="51">
        <v>147</v>
      </c>
      <c r="B181" s="670"/>
      <c r="C181" s="671"/>
      <c r="D181" s="671"/>
      <c r="E181" s="671"/>
      <c r="F181" s="671"/>
      <c r="G181" s="671"/>
      <c r="H181" s="671"/>
      <c r="I181" s="671"/>
      <c r="J181" s="671"/>
      <c r="K181" s="671"/>
      <c r="L181" s="642"/>
      <c r="M181" s="642"/>
      <c r="N181" s="642"/>
      <c r="O181" s="642"/>
      <c r="P181" s="642"/>
      <c r="Q181" s="610"/>
      <c r="R181" s="610"/>
      <c r="S181" s="610"/>
      <c r="T181" s="610"/>
      <c r="U181" s="610"/>
      <c r="V181" s="293"/>
      <c r="W181" s="590"/>
      <c r="X181" s="590"/>
      <c r="Y181" s="590"/>
      <c r="Z181" s="590"/>
      <c r="AA181" s="590"/>
      <c r="AB181" s="590"/>
      <c r="AC181" s="114" t="str">
        <f>IFERROR(VLOOKUP(Z181,【参考】数式用!$A$4:$B$57,2,FALSE),"")</f>
        <v/>
      </c>
      <c r="AD181" s="291"/>
      <c r="AE181" s="297"/>
      <c r="AF181" s="294">
        <f t="shared" si="4"/>
        <v>0</v>
      </c>
      <c r="AG181" s="510"/>
      <c r="AP181" s="104" t="str">
        <f>IF($L$16="", "", VLOOKUP(Z181,【参考】数式用!$A$2:$O$57,14,FALSE))</f>
        <v/>
      </c>
      <c r="AQ181" s="28" t="e">
        <f>VLOOKUP(Z181,【参考】数式用!$A$2:$O$57,15,FALSE)</f>
        <v>#N/A</v>
      </c>
    </row>
    <row r="182" spans="1:43" ht="49.95" customHeight="1">
      <c r="A182" s="51">
        <v>148</v>
      </c>
      <c r="B182" s="670"/>
      <c r="C182" s="671"/>
      <c r="D182" s="671"/>
      <c r="E182" s="671"/>
      <c r="F182" s="671"/>
      <c r="G182" s="671"/>
      <c r="H182" s="671"/>
      <c r="I182" s="671"/>
      <c r="J182" s="671"/>
      <c r="K182" s="671"/>
      <c r="L182" s="642"/>
      <c r="M182" s="642"/>
      <c r="N182" s="642"/>
      <c r="O182" s="642"/>
      <c r="P182" s="642"/>
      <c r="Q182" s="610"/>
      <c r="R182" s="610"/>
      <c r="S182" s="610"/>
      <c r="T182" s="610"/>
      <c r="U182" s="610"/>
      <c r="V182" s="293"/>
      <c r="W182" s="590"/>
      <c r="X182" s="590"/>
      <c r="Y182" s="590"/>
      <c r="Z182" s="590"/>
      <c r="AA182" s="590"/>
      <c r="AB182" s="590"/>
      <c r="AC182" s="114" t="str">
        <f>IFERROR(VLOOKUP(Z182,【参考】数式用!$A$4:$B$57,2,FALSE),"")</f>
        <v/>
      </c>
      <c r="AD182" s="291"/>
      <c r="AE182" s="297"/>
      <c r="AF182" s="294">
        <f t="shared" si="4"/>
        <v>0</v>
      </c>
      <c r="AG182" s="510"/>
      <c r="AP182" s="104" t="str">
        <f>IF($L$16="", "", VLOOKUP(Z182,【参考】数式用!$A$2:$O$57,14,FALSE))</f>
        <v/>
      </c>
      <c r="AQ182" s="28" t="e">
        <f>VLOOKUP(Z182,【参考】数式用!$A$2:$O$57,15,FALSE)</f>
        <v>#N/A</v>
      </c>
    </row>
    <row r="183" spans="1:43" ht="49.95" customHeight="1">
      <c r="A183" s="51">
        <v>149</v>
      </c>
      <c r="B183" s="670"/>
      <c r="C183" s="671"/>
      <c r="D183" s="671"/>
      <c r="E183" s="671"/>
      <c r="F183" s="671"/>
      <c r="G183" s="671"/>
      <c r="H183" s="671"/>
      <c r="I183" s="671"/>
      <c r="J183" s="671"/>
      <c r="K183" s="671"/>
      <c r="L183" s="642"/>
      <c r="M183" s="642"/>
      <c r="N183" s="642"/>
      <c r="O183" s="642"/>
      <c r="P183" s="642"/>
      <c r="Q183" s="610"/>
      <c r="R183" s="610"/>
      <c r="S183" s="610"/>
      <c r="T183" s="610"/>
      <c r="U183" s="610"/>
      <c r="V183" s="293"/>
      <c r="W183" s="590"/>
      <c r="X183" s="590"/>
      <c r="Y183" s="590"/>
      <c r="Z183" s="590"/>
      <c r="AA183" s="590"/>
      <c r="AB183" s="590"/>
      <c r="AC183" s="114" t="str">
        <f>IFERROR(VLOOKUP(Z183,【参考】数式用!$A$4:$B$57,2,FALSE),"")</f>
        <v/>
      </c>
      <c r="AD183" s="291"/>
      <c r="AE183" s="297"/>
      <c r="AF183" s="294">
        <f t="shared" si="4"/>
        <v>0</v>
      </c>
      <c r="AG183" s="510"/>
      <c r="AP183" s="104" t="str">
        <f>IF($L$16="", "", VLOOKUP(Z183,【参考】数式用!$A$2:$O$57,14,FALSE))</f>
        <v/>
      </c>
      <c r="AQ183" s="28" t="e">
        <f>VLOOKUP(Z183,【参考】数式用!$A$2:$O$57,15,FALSE)</f>
        <v>#N/A</v>
      </c>
    </row>
    <row r="184" spans="1:43" ht="49.95" customHeight="1">
      <c r="A184" s="51">
        <v>150</v>
      </c>
      <c r="B184" s="670"/>
      <c r="C184" s="671"/>
      <c r="D184" s="671"/>
      <c r="E184" s="671"/>
      <c r="F184" s="671"/>
      <c r="G184" s="671"/>
      <c r="H184" s="671"/>
      <c r="I184" s="671"/>
      <c r="J184" s="671"/>
      <c r="K184" s="671"/>
      <c r="L184" s="642"/>
      <c r="M184" s="642"/>
      <c r="N184" s="642"/>
      <c r="O184" s="642"/>
      <c r="P184" s="642"/>
      <c r="Q184" s="610"/>
      <c r="R184" s="610"/>
      <c r="S184" s="610"/>
      <c r="T184" s="610"/>
      <c r="U184" s="610"/>
      <c r="V184" s="293"/>
      <c r="W184" s="590"/>
      <c r="X184" s="590"/>
      <c r="Y184" s="590"/>
      <c r="Z184" s="590"/>
      <c r="AA184" s="590"/>
      <c r="AB184" s="590"/>
      <c r="AC184" s="114" t="str">
        <f>IFERROR(VLOOKUP(Z184,【参考】数式用!$A$4:$B$57,2,FALSE),"")</f>
        <v/>
      </c>
      <c r="AD184" s="291"/>
      <c r="AE184" s="297"/>
      <c r="AF184" s="294">
        <f t="shared" si="4"/>
        <v>0</v>
      </c>
      <c r="AG184" s="510"/>
      <c r="AP184" s="104" t="str">
        <f>IF($L$16="", "", VLOOKUP(Z184,【参考】数式用!$A$2:$O$57,14,FALSE))</f>
        <v/>
      </c>
      <c r="AQ184" s="28" t="e">
        <f>VLOOKUP(Z184,【参考】数式用!$A$2:$O$57,15,FALSE)</f>
        <v>#N/A</v>
      </c>
    </row>
    <row r="185" spans="1:43" ht="49.95" customHeight="1">
      <c r="A185" s="51">
        <v>151</v>
      </c>
      <c r="B185" s="670"/>
      <c r="C185" s="671"/>
      <c r="D185" s="671"/>
      <c r="E185" s="671"/>
      <c r="F185" s="671"/>
      <c r="G185" s="671"/>
      <c r="H185" s="671"/>
      <c r="I185" s="671"/>
      <c r="J185" s="671"/>
      <c r="K185" s="671"/>
      <c r="L185" s="642"/>
      <c r="M185" s="642"/>
      <c r="N185" s="642"/>
      <c r="O185" s="642"/>
      <c r="P185" s="642"/>
      <c r="Q185" s="610"/>
      <c r="R185" s="610"/>
      <c r="S185" s="610"/>
      <c r="T185" s="610"/>
      <c r="U185" s="610"/>
      <c r="V185" s="293"/>
      <c r="W185" s="590"/>
      <c r="X185" s="590"/>
      <c r="Y185" s="590"/>
      <c r="Z185" s="590"/>
      <c r="AA185" s="590"/>
      <c r="AB185" s="590"/>
      <c r="AC185" s="114" t="str">
        <f>IFERROR(VLOOKUP(Z185,【参考】数式用!$A$4:$B$57,2,FALSE),"")</f>
        <v/>
      </c>
      <c r="AD185" s="291"/>
      <c r="AE185" s="297"/>
      <c r="AF185" s="294">
        <f t="shared" si="4"/>
        <v>0</v>
      </c>
      <c r="AG185" s="510"/>
      <c r="AP185" s="104" t="str">
        <f>IF($L$16="", "", VLOOKUP(Z185,【参考】数式用!$A$2:$O$57,14,FALSE))</f>
        <v/>
      </c>
      <c r="AQ185" s="28" t="e">
        <f>VLOOKUP(Z185,【参考】数式用!$A$2:$O$57,15,FALSE)</f>
        <v>#N/A</v>
      </c>
    </row>
    <row r="186" spans="1:43" ht="49.95" customHeight="1">
      <c r="A186" s="51">
        <v>152</v>
      </c>
      <c r="B186" s="670"/>
      <c r="C186" s="671"/>
      <c r="D186" s="671"/>
      <c r="E186" s="671"/>
      <c r="F186" s="671"/>
      <c r="G186" s="671"/>
      <c r="H186" s="671"/>
      <c r="I186" s="671"/>
      <c r="J186" s="671"/>
      <c r="K186" s="671"/>
      <c r="L186" s="642"/>
      <c r="M186" s="642"/>
      <c r="N186" s="642"/>
      <c r="O186" s="642"/>
      <c r="P186" s="642"/>
      <c r="Q186" s="610"/>
      <c r="R186" s="610"/>
      <c r="S186" s="610"/>
      <c r="T186" s="610"/>
      <c r="U186" s="610"/>
      <c r="V186" s="293"/>
      <c r="W186" s="590"/>
      <c r="X186" s="590"/>
      <c r="Y186" s="590"/>
      <c r="Z186" s="590"/>
      <c r="AA186" s="590"/>
      <c r="AB186" s="590"/>
      <c r="AC186" s="114" t="str">
        <f>IFERROR(VLOOKUP(Z186,【参考】数式用!$A$4:$B$57,2,FALSE),"")</f>
        <v/>
      </c>
      <c r="AD186" s="291"/>
      <c r="AE186" s="297"/>
      <c r="AF186" s="294">
        <f t="shared" si="4"/>
        <v>0</v>
      </c>
      <c r="AG186" s="510"/>
      <c r="AP186" s="104" t="str">
        <f>IF($L$16="", "", VLOOKUP(Z186,【参考】数式用!$A$2:$O$57,14,FALSE))</f>
        <v/>
      </c>
      <c r="AQ186" s="28" t="e">
        <f>VLOOKUP(Z186,【参考】数式用!$A$2:$O$57,15,FALSE)</f>
        <v>#N/A</v>
      </c>
    </row>
    <row r="187" spans="1:43" ht="49.95" customHeight="1">
      <c r="A187" s="51">
        <v>153</v>
      </c>
      <c r="B187" s="670"/>
      <c r="C187" s="671"/>
      <c r="D187" s="671"/>
      <c r="E187" s="671"/>
      <c r="F187" s="671"/>
      <c r="G187" s="671"/>
      <c r="H187" s="671"/>
      <c r="I187" s="671"/>
      <c r="J187" s="671"/>
      <c r="K187" s="671"/>
      <c r="L187" s="642"/>
      <c r="M187" s="642"/>
      <c r="N187" s="642"/>
      <c r="O187" s="642"/>
      <c r="P187" s="642"/>
      <c r="Q187" s="610"/>
      <c r="R187" s="610"/>
      <c r="S187" s="610"/>
      <c r="T187" s="610"/>
      <c r="U187" s="610"/>
      <c r="V187" s="293"/>
      <c r="W187" s="590"/>
      <c r="X187" s="590"/>
      <c r="Y187" s="590"/>
      <c r="Z187" s="590"/>
      <c r="AA187" s="590"/>
      <c r="AB187" s="590"/>
      <c r="AC187" s="114" t="str">
        <f>IFERROR(VLOOKUP(Z187,【参考】数式用!$A$4:$B$57,2,FALSE),"")</f>
        <v/>
      </c>
      <c r="AD187" s="291"/>
      <c r="AE187" s="297"/>
      <c r="AF187" s="294">
        <f t="shared" si="4"/>
        <v>0</v>
      </c>
      <c r="AG187" s="510"/>
      <c r="AP187" s="104" t="str">
        <f>IF($L$16="", "", VLOOKUP(Z187,【参考】数式用!$A$2:$O$57,14,FALSE))</f>
        <v/>
      </c>
      <c r="AQ187" s="28" t="e">
        <f>VLOOKUP(Z187,【参考】数式用!$A$2:$O$57,15,FALSE)</f>
        <v>#N/A</v>
      </c>
    </row>
    <row r="188" spans="1:43" ht="49.95" customHeight="1">
      <c r="A188" s="51">
        <v>154</v>
      </c>
      <c r="B188" s="670"/>
      <c r="C188" s="671"/>
      <c r="D188" s="671"/>
      <c r="E188" s="671"/>
      <c r="F188" s="671"/>
      <c r="G188" s="671"/>
      <c r="H188" s="671"/>
      <c r="I188" s="671"/>
      <c r="J188" s="671"/>
      <c r="K188" s="671"/>
      <c r="L188" s="642"/>
      <c r="M188" s="642"/>
      <c r="N188" s="642"/>
      <c r="O188" s="642"/>
      <c r="P188" s="642"/>
      <c r="Q188" s="610"/>
      <c r="R188" s="610"/>
      <c r="S188" s="610"/>
      <c r="T188" s="610"/>
      <c r="U188" s="610"/>
      <c r="V188" s="293"/>
      <c r="W188" s="590"/>
      <c r="X188" s="590"/>
      <c r="Y188" s="590"/>
      <c r="Z188" s="590"/>
      <c r="AA188" s="590"/>
      <c r="AB188" s="590"/>
      <c r="AC188" s="114" t="str">
        <f>IFERROR(VLOOKUP(Z188,【参考】数式用!$A$4:$B$57,2,FALSE),"")</f>
        <v/>
      </c>
      <c r="AD188" s="291"/>
      <c r="AE188" s="297"/>
      <c r="AF188" s="294">
        <f t="shared" si="4"/>
        <v>0</v>
      </c>
      <c r="AG188" s="510"/>
      <c r="AP188" s="104" t="str">
        <f>IF($L$16="", "", VLOOKUP(Z188,【参考】数式用!$A$2:$O$57,14,FALSE))</f>
        <v/>
      </c>
      <c r="AQ188" s="28" t="e">
        <f>VLOOKUP(Z188,【参考】数式用!$A$2:$O$57,15,FALSE)</f>
        <v>#N/A</v>
      </c>
    </row>
    <row r="189" spans="1:43" ht="49.95" customHeight="1">
      <c r="A189" s="51">
        <v>155</v>
      </c>
      <c r="B189" s="670"/>
      <c r="C189" s="671"/>
      <c r="D189" s="671"/>
      <c r="E189" s="671"/>
      <c r="F189" s="671"/>
      <c r="G189" s="671"/>
      <c r="H189" s="671"/>
      <c r="I189" s="671"/>
      <c r="J189" s="671"/>
      <c r="K189" s="671"/>
      <c r="L189" s="642"/>
      <c r="M189" s="642"/>
      <c r="N189" s="642"/>
      <c r="O189" s="642"/>
      <c r="P189" s="642"/>
      <c r="Q189" s="610"/>
      <c r="R189" s="610"/>
      <c r="S189" s="610"/>
      <c r="T189" s="610"/>
      <c r="U189" s="610"/>
      <c r="V189" s="293"/>
      <c r="W189" s="590"/>
      <c r="X189" s="590"/>
      <c r="Y189" s="590"/>
      <c r="Z189" s="590"/>
      <c r="AA189" s="590"/>
      <c r="AB189" s="590"/>
      <c r="AC189" s="114" t="str">
        <f>IFERROR(VLOOKUP(Z189,【参考】数式用!$A$4:$B$57,2,FALSE),"")</f>
        <v/>
      </c>
      <c r="AD189" s="291"/>
      <c r="AE189" s="297"/>
      <c r="AF189" s="294">
        <f t="shared" si="4"/>
        <v>0</v>
      </c>
      <c r="AG189" s="510"/>
      <c r="AP189" s="104" t="str">
        <f>IF($L$16="", "", VLOOKUP(Z189,【参考】数式用!$A$2:$O$57,14,FALSE))</f>
        <v/>
      </c>
      <c r="AQ189" s="28" t="e">
        <f>VLOOKUP(Z189,【参考】数式用!$A$2:$O$57,15,FALSE)</f>
        <v>#N/A</v>
      </c>
    </row>
    <row r="190" spans="1:43" ht="49.95" customHeight="1">
      <c r="A190" s="51">
        <v>156</v>
      </c>
      <c r="B190" s="670"/>
      <c r="C190" s="671"/>
      <c r="D190" s="671"/>
      <c r="E190" s="671"/>
      <c r="F190" s="671"/>
      <c r="G190" s="671"/>
      <c r="H190" s="671"/>
      <c r="I190" s="671"/>
      <c r="J190" s="671"/>
      <c r="K190" s="671"/>
      <c r="L190" s="642"/>
      <c r="M190" s="642"/>
      <c r="N190" s="642"/>
      <c r="O190" s="642"/>
      <c r="P190" s="642"/>
      <c r="Q190" s="610"/>
      <c r="R190" s="610"/>
      <c r="S190" s="610"/>
      <c r="T190" s="610"/>
      <c r="U190" s="610"/>
      <c r="V190" s="293"/>
      <c r="W190" s="590"/>
      <c r="X190" s="590"/>
      <c r="Y190" s="590"/>
      <c r="Z190" s="590"/>
      <c r="AA190" s="590"/>
      <c r="AB190" s="590"/>
      <c r="AC190" s="114" t="str">
        <f>IFERROR(VLOOKUP(Z190,【参考】数式用!$A$4:$B$57,2,FALSE),"")</f>
        <v/>
      </c>
      <c r="AD190" s="291"/>
      <c r="AE190" s="297"/>
      <c r="AF190" s="294">
        <f t="shared" si="4"/>
        <v>0</v>
      </c>
      <c r="AG190" s="510"/>
      <c r="AP190" s="104" t="str">
        <f>IF($L$16="", "", VLOOKUP(Z190,【参考】数式用!$A$2:$O$57,14,FALSE))</f>
        <v/>
      </c>
      <c r="AQ190" s="28" t="e">
        <f>VLOOKUP(Z190,【参考】数式用!$A$2:$O$57,15,FALSE)</f>
        <v>#N/A</v>
      </c>
    </row>
    <row r="191" spans="1:43" ht="49.95" customHeight="1">
      <c r="A191" s="51">
        <v>157</v>
      </c>
      <c r="B191" s="670"/>
      <c r="C191" s="671"/>
      <c r="D191" s="671"/>
      <c r="E191" s="671"/>
      <c r="F191" s="671"/>
      <c r="G191" s="671"/>
      <c r="H191" s="671"/>
      <c r="I191" s="671"/>
      <c r="J191" s="671"/>
      <c r="K191" s="671"/>
      <c r="L191" s="642"/>
      <c r="M191" s="642"/>
      <c r="N191" s="642"/>
      <c r="O191" s="642"/>
      <c r="P191" s="642"/>
      <c r="Q191" s="610"/>
      <c r="R191" s="610"/>
      <c r="S191" s="610"/>
      <c r="T191" s="610"/>
      <c r="U191" s="610"/>
      <c r="V191" s="293"/>
      <c r="W191" s="590"/>
      <c r="X191" s="590"/>
      <c r="Y191" s="590"/>
      <c r="Z191" s="590"/>
      <c r="AA191" s="590"/>
      <c r="AB191" s="590"/>
      <c r="AC191" s="114" t="str">
        <f>IFERROR(VLOOKUP(Z191,【参考】数式用!$A$4:$B$57,2,FALSE),"")</f>
        <v/>
      </c>
      <c r="AD191" s="291"/>
      <c r="AE191" s="297"/>
      <c r="AF191" s="294">
        <f t="shared" si="4"/>
        <v>0</v>
      </c>
      <c r="AG191" s="510"/>
      <c r="AP191" s="104" t="str">
        <f>IF($L$16="", "", VLOOKUP(Z191,【参考】数式用!$A$2:$O$57,14,FALSE))</f>
        <v/>
      </c>
      <c r="AQ191" s="28" t="e">
        <f>VLOOKUP(Z191,【参考】数式用!$A$2:$O$57,15,FALSE)</f>
        <v>#N/A</v>
      </c>
    </row>
    <row r="192" spans="1:43" ht="49.95" customHeight="1">
      <c r="A192" s="51">
        <v>158</v>
      </c>
      <c r="B192" s="670"/>
      <c r="C192" s="671"/>
      <c r="D192" s="671"/>
      <c r="E192" s="671"/>
      <c r="F192" s="671"/>
      <c r="G192" s="671"/>
      <c r="H192" s="671"/>
      <c r="I192" s="671"/>
      <c r="J192" s="671"/>
      <c r="K192" s="671"/>
      <c r="L192" s="642"/>
      <c r="M192" s="642"/>
      <c r="N192" s="642"/>
      <c r="O192" s="642"/>
      <c r="P192" s="642"/>
      <c r="Q192" s="610"/>
      <c r="R192" s="610"/>
      <c r="S192" s="610"/>
      <c r="T192" s="610"/>
      <c r="U192" s="610"/>
      <c r="V192" s="293"/>
      <c r="W192" s="590"/>
      <c r="X192" s="590"/>
      <c r="Y192" s="590"/>
      <c r="Z192" s="590"/>
      <c r="AA192" s="590"/>
      <c r="AB192" s="590"/>
      <c r="AC192" s="114" t="str">
        <f>IFERROR(VLOOKUP(Z192,【参考】数式用!$A$4:$B$57,2,FALSE),"")</f>
        <v/>
      </c>
      <c r="AD192" s="291"/>
      <c r="AE192" s="297"/>
      <c r="AF192" s="294">
        <f t="shared" si="4"/>
        <v>0</v>
      </c>
      <c r="AG192" s="510"/>
      <c r="AP192" s="104" t="str">
        <f>IF($L$16="", "", VLOOKUP(Z192,【参考】数式用!$A$2:$O$57,14,FALSE))</f>
        <v/>
      </c>
      <c r="AQ192" s="28" t="e">
        <f>VLOOKUP(Z192,【参考】数式用!$A$2:$O$57,15,FALSE)</f>
        <v>#N/A</v>
      </c>
    </row>
    <row r="193" spans="1:43" ht="49.95" customHeight="1">
      <c r="A193" s="51">
        <v>159</v>
      </c>
      <c r="B193" s="670"/>
      <c r="C193" s="671"/>
      <c r="D193" s="671"/>
      <c r="E193" s="671"/>
      <c r="F193" s="671"/>
      <c r="G193" s="671"/>
      <c r="H193" s="671"/>
      <c r="I193" s="671"/>
      <c r="J193" s="671"/>
      <c r="K193" s="671"/>
      <c r="L193" s="642"/>
      <c r="M193" s="642"/>
      <c r="N193" s="642"/>
      <c r="O193" s="642"/>
      <c r="P193" s="642"/>
      <c r="Q193" s="610"/>
      <c r="R193" s="610"/>
      <c r="S193" s="610"/>
      <c r="T193" s="610"/>
      <c r="U193" s="610"/>
      <c r="V193" s="293"/>
      <c r="W193" s="590"/>
      <c r="X193" s="590"/>
      <c r="Y193" s="590"/>
      <c r="Z193" s="590"/>
      <c r="AA193" s="590"/>
      <c r="AB193" s="590"/>
      <c r="AC193" s="114" t="str">
        <f>IFERROR(VLOOKUP(Z193,【参考】数式用!$A$4:$B$57,2,FALSE),"")</f>
        <v/>
      </c>
      <c r="AD193" s="291"/>
      <c r="AE193" s="297"/>
      <c r="AF193" s="294">
        <f t="shared" si="4"/>
        <v>0</v>
      </c>
      <c r="AG193" s="510"/>
      <c r="AP193" s="104" t="str">
        <f>IF($L$16="", "", VLOOKUP(Z193,【参考】数式用!$A$2:$O$57,14,FALSE))</f>
        <v/>
      </c>
      <c r="AQ193" s="28" t="e">
        <f>VLOOKUP(Z193,【参考】数式用!$A$2:$O$57,15,FALSE)</f>
        <v>#N/A</v>
      </c>
    </row>
    <row r="194" spans="1:43" ht="49.95" customHeight="1">
      <c r="A194" s="51">
        <v>160</v>
      </c>
      <c r="B194" s="670"/>
      <c r="C194" s="671"/>
      <c r="D194" s="671"/>
      <c r="E194" s="671"/>
      <c r="F194" s="671"/>
      <c r="G194" s="671"/>
      <c r="H194" s="671"/>
      <c r="I194" s="671"/>
      <c r="J194" s="671"/>
      <c r="K194" s="671"/>
      <c r="L194" s="642"/>
      <c r="M194" s="642"/>
      <c r="N194" s="642"/>
      <c r="O194" s="642"/>
      <c r="P194" s="642"/>
      <c r="Q194" s="610"/>
      <c r="R194" s="610"/>
      <c r="S194" s="610"/>
      <c r="T194" s="610"/>
      <c r="U194" s="610"/>
      <c r="V194" s="293"/>
      <c r="W194" s="590"/>
      <c r="X194" s="590"/>
      <c r="Y194" s="590"/>
      <c r="Z194" s="590"/>
      <c r="AA194" s="590"/>
      <c r="AB194" s="590"/>
      <c r="AC194" s="114" t="str">
        <f>IFERROR(VLOOKUP(Z194,【参考】数式用!$A$4:$B$57,2,FALSE),"")</f>
        <v/>
      </c>
      <c r="AD194" s="291"/>
      <c r="AE194" s="297"/>
      <c r="AF194" s="294">
        <f t="shared" si="4"/>
        <v>0</v>
      </c>
      <c r="AG194" s="510"/>
      <c r="AP194" s="104" t="str">
        <f>IF($L$16="", "", VLOOKUP(Z194,【参考】数式用!$A$2:$O$57,14,FALSE))</f>
        <v/>
      </c>
      <c r="AQ194" s="28" t="e">
        <f>VLOOKUP(Z194,【参考】数式用!$A$2:$O$57,15,FALSE)</f>
        <v>#N/A</v>
      </c>
    </row>
    <row r="195" spans="1:43" ht="49.95" customHeight="1">
      <c r="A195" s="51">
        <v>161</v>
      </c>
      <c r="B195" s="670"/>
      <c r="C195" s="671"/>
      <c r="D195" s="671"/>
      <c r="E195" s="671"/>
      <c r="F195" s="671"/>
      <c r="G195" s="671"/>
      <c r="H195" s="671"/>
      <c r="I195" s="671"/>
      <c r="J195" s="671"/>
      <c r="K195" s="671"/>
      <c r="L195" s="642"/>
      <c r="M195" s="642"/>
      <c r="N195" s="642"/>
      <c r="O195" s="642"/>
      <c r="P195" s="642"/>
      <c r="Q195" s="610"/>
      <c r="R195" s="610"/>
      <c r="S195" s="610"/>
      <c r="T195" s="610"/>
      <c r="U195" s="610"/>
      <c r="V195" s="293"/>
      <c r="W195" s="590"/>
      <c r="X195" s="590"/>
      <c r="Y195" s="590"/>
      <c r="Z195" s="590"/>
      <c r="AA195" s="590"/>
      <c r="AB195" s="590"/>
      <c r="AC195" s="114" t="str">
        <f>IFERROR(VLOOKUP(Z195,【参考】数式用!$A$4:$B$57,2,FALSE),"")</f>
        <v/>
      </c>
      <c r="AD195" s="291"/>
      <c r="AE195" s="297"/>
      <c r="AF195" s="294">
        <f t="shared" si="4"/>
        <v>0</v>
      </c>
      <c r="AG195" s="510"/>
      <c r="AP195" s="104" t="str">
        <f>IF($L$16="", "", VLOOKUP(Z195,【参考】数式用!$A$2:$O$57,14,FALSE))</f>
        <v/>
      </c>
      <c r="AQ195" s="28" t="e">
        <f>VLOOKUP(Z195,【参考】数式用!$A$2:$O$57,15,FALSE)</f>
        <v>#N/A</v>
      </c>
    </row>
    <row r="196" spans="1:43" ht="49.95" customHeight="1">
      <c r="A196" s="51">
        <v>162</v>
      </c>
      <c r="B196" s="670"/>
      <c r="C196" s="671"/>
      <c r="D196" s="671"/>
      <c r="E196" s="671"/>
      <c r="F196" s="671"/>
      <c r="G196" s="671"/>
      <c r="H196" s="671"/>
      <c r="I196" s="671"/>
      <c r="J196" s="671"/>
      <c r="K196" s="671"/>
      <c r="L196" s="642"/>
      <c r="M196" s="642"/>
      <c r="N196" s="642"/>
      <c r="O196" s="642"/>
      <c r="P196" s="642"/>
      <c r="Q196" s="610"/>
      <c r="R196" s="610"/>
      <c r="S196" s="610"/>
      <c r="T196" s="610"/>
      <c r="U196" s="610"/>
      <c r="V196" s="293"/>
      <c r="W196" s="590"/>
      <c r="X196" s="590"/>
      <c r="Y196" s="590"/>
      <c r="Z196" s="590"/>
      <c r="AA196" s="590"/>
      <c r="AB196" s="590"/>
      <c r="AC196" s="114" t="str">
        <f>IFERROR(VLOOKUP(Z196,【参考】数式用!$A$4:$B$57,2,FALSE),"")</f>
        <v/>
      </c>
      <c r="AD196" s="291"/>
      <c r="AE196" s="297"/>
      <c r="AF196" s="294">
        <f t="shared" si="4"/>
        <v>0</v>
      </c>
      <c r="AG196" s="510"/>
      <c r="AP196" s="104" t="str">
        <f>IF($L$16="", "", VLOOKUP(Z196,【参考】数式用!$A$2:$O$57,14,FALSE))</f>
        <v/>
      </c>
      <c r="AQ196" s="28" t="e">
        <f>VLOOKUP(Z196,【参考】数式用!$A$2:$O$57,15,FALSE)</f>
        <v>#N/A</v>
      </c>
    </row>
    <row r="197" spans="1:43" ht="49.95" customHeight="1">
      <c r="A197" s="51">
        <v>163</v>
      </c>
      <c r="B197" s="670"/>
      <c r="C197" s="671"/>
      <c r="D197" s="671"/>
      <c r="E197" s="671"/>
      <c r="F197" s="671"/>
      <c r="G197" s="671"/>
      <c r="H197" s="671"/>
      <c r="I197" s="671"/>
      <c r="J197" s="671"/>
      <c r="K197" s="671"/>
      <c r="L197" s="642"/>
      <c r="M197" s="642"/>
      <c r="N197" s="642"/>
      <c r="O197" s="642"/>
      <c r="P197" s="642"/>
      <c r="Q197" s="610"/>
      <c r="R197" s="610"/>
      <c r="S197" s="610"/>
      <c r="T197" s="610"/>
      <c r="U197" s="610"/>
      <c r="V197" s="293"/>
      <c r="W197" s="590"/>
      <c r="X197" s="590"/>
      <c r="Y197" s="590"/>
      <c r="Z197" s="590"/>
      <c r="AA197" s="590"/>
      <c r="AB197" s="590"/>
      <c r="AC197" s="114" t="str">
        <f>IFERROR(VLOOKUP(Z197,【参考】数式用!$A$4:$B$57,2,FALSE),"")</f>
        <v/>
      </c>
      <c r="AD197" s="291"/>
      <c r="AE197" s="297"/>
      <c r="AF197" s="294">
        <f t="shared" si="4"/>
        <v>0</v>
      </c>
      <c r="AG197" s="510"/>
      <c r="AP197" s="104" t="str">
        <f>IF($L$16="", "", VLOOKUP(Z197,【参考】数式用!$A$2:$O$57,14,FALSE))</f>
        <v/>
      </c>
      <c r="AQ197" s="28" t="e">
        <f>VLOOKUP(Z197,【参考】数式用!$A$2:$O$57,15,FALSE)</f>
        <v>#N/A</v>
      </c>
    </row>
    <row r="198" spans="1:43" ht="49.95" customHeight="1">
      <c r="A198" s="51">
        <v>164</v>
      </c>
      <c r="B198" s="670"/>
      <c r="C198" s="671"/>
      <c r="D198" s="671"/>
      <c r="E198" s="671"/>
      <c r="F198" s="671"/>
      <c r="G198" s="671"/>
      <c r="H198" s="671"/>
      <c r="I198" s="671"/>
      <c r="J198" s="671"/>
      <c r="K198" s="671"/>
      <c r="L198" s="642"/>
      <c r="M198" s="642"/>
      <c r="N198" s="642"/>
      <c r="O198" s="642"/>
      <c r="P198" s="642"/>
      <c r="Q198" s="610"/>
      <c r="R198" s="610"/>
      <c r="S198" s="610"/>
      <c r="T198" s="610"/>
      <c r="U198" s="610"/>
      <c r="V198" s="293"/>
      <c r="W198" s="590"/>
      <c r="X198" s="590"/>
      <c r="Y198" s="590"/>
      <c r="Z198" s="590"/>
      <c r="AA198" s="590"/>
      <c r="AB198" s="590"/>
      <c r="AC198" s="114" t="str">
        <f>IFERROR(VLOOKUP(Z198,【参考】数式用!$A$4:$B$57,2,FALSE),"")</f>
        <v/>
      </c>
      <c r="AD198" s="291"/>
      <c r="AE198" s="297"/>
      <c r="AF198" s="294">
        <f t="shared" si="4"/>
        <v>0</v>
      </c>
      <c r="AG198" s="510"/>
      <c r="AP198" s="104" t="str">
        <f>IF($L$16="", "", VLOOKUP(Z198,【参考】数式用!$A$2:$O$57,14,FALSE))</f>
        <v/>
      </c>
      <c r="AQ198" s="28" t="e">
        <f>VLOOKUP(Z198,【参考】数式用!$A$2:$O$57,15,FALSE)</f>
        <v>#N/A</v>
      </c>
    </row>
    <row r="199" spans="1:43" ht="49.95" customHeight="1">
      <c r="A199" s="51">
        <v>165</v>
      </c>
      <c r="B199" s="670"/>
      <c r="C199" s="671"/>
      <c r="D199" s="671"/>
      <c r="E199" s="671"/>
      <c r="F199" s="671"/>
      <c r="G199" s="671"/>
      <c r="H199" s="671"/>
      <c r="I199" s="671"/>
      <c r="J199" s="671"/>
      <c r="K199" s="671"/>
      <c r="L199" s="642"/>
      <c r="M199" s="642"/>
      <c r="N199" s="642"/>
      <c r="O199" s="642"/>
      <c r="P199" s="642"/>
      <c r="Q199" s="610"/>
      <c r="R199" s="610"/>
      <c r="S199" s="610"/>
      <c r="T199" s="610"/>
      <c r="U199" s="610"/>
      <c r="V199" s="293"/>
      <c r="W199" s="590"/>
      <c r="X199" s="590"/>
      <c r="Y199" s="590"/>
      <c r="Z199" s="590"/>
      <c r="AA199" s="590"/>
      <c r="AB199" s="590"/>
      <c r="AC199" s="114" t="str">
        <f>IFERROR(VLOOKUP(Z199,【参考】数式用!$A$4:$B$57,2,FALSE),"")</f>
        <v/>
      </c>
      <c r="AD199" s="291"/>
      <c r="AE199" s="297"/>
      <c r="AF199" s="294">
        <f t="shared" si="4"/>
        <v>0</v>
      </c>
      <c r="AG199" s="510"/>
      <c r="AP199" s="104" t="str">
        <f>IF($L$16="", "", VLOOKUP(Z199,【参考】数式用!$A$2:$O$57,14,FALSE))</f>
        <v/>
      </c>
      <c r="AQ199" s="28" t="e">
        <f>VLOOKUP(Z199,【参考】数式用!$A$2:$O$57,15,FALSE)</f>
        <v>#N/A</v>
      </c>
    </row>
    <row r="200" spans="1:43" ht="49.95" customHeight="1">
      <c r="A200" s="51">
        <v>166</v>
      </c>
      <c r="B200" s="670"/>
      <c r="C200" s="671"/>
      <c r="D200" s="671"/>
      <c r="E200" s="671"/>
      <c r="F200" s="671"/>
      <c r="G200" s="671"/>
      <c r="H200" s="671"/>
      <c r="I200" s="671"/>
      <c r="J200" s="671"/>
      <c r="K200" s="671"/>
      <c r="L200" s="642"/>
      <c r="M200" s="642"/>
      <c r="N200" s="642"/>
      <c r="O200" s="642"/>
      <c r="P200" s="642"/>
      <c r="Q200" s="610"/>
      <c r="R200" s="610"/>
      <c r="S200" s="610"/>
      <c r="T200" s="610"/>
      <c r="U200" s="610"/>
      <c r="V200" s="293"/>
      <c r="W200" s="590"/>
      <c r="X200" s="590"/>
      <c r="Y200" s="590"/>
      <c r="Z200" s="590"/>
      <c r="AA200" s="590"/>
      <c r="AB200" s="590"/>
      <c r="AC200" s="114" t="str">
        <f>IFERROR(VLOOKUP(Z200,【参考】数式用!$A$4:$B$57,2,FALSE),"")</f>
        <v/>
      </c>
      <c r="AD200" s="291"/>
      <c r="AE200" s="297"/>
      <c r="AF200" s="294">
        <f t="shared" si="4"/>
        <v>0</v>
      </c>
      <c r="AG200" s="510"/>
      <c r="AP200" s="104" t="str">
        <f>IF($L$16="", "", VLOOKUP(Z200,【参考】数式用!$A$2:$O$57,14,FALSE))</f>
        <v/>
      </c>
      <c r="AQ200" s="28" t="e">
        <f>VLOOKUP(Z200,【参考】数式用!$A$2:$O$57,15,FALSE)</f>
        <v>#N/A</v>
      </c>
    </row>
    <row r="201" spans="1:43" ht="49.95" customHeight="1">
      <c r="A201" s="51">
        <v>167</v>
      </c>
      <c r="B201" s="670"/>
      <c r="C201" s="671"/>
      <c r="D201" s="671"/>
      <c r="E201" s="671"/>
      <c r="F201" s="671"/>
      <c r="G201" s="671"/>
      <c r="H201" s="671"/>
      <c r="I201" s="671"/>
      <c r="J201" s="671"/>
      <c r="K201" s="671"/>
      <c r="L201" s="642"/>
      <c r="M201" s="642"/>
      <c r="N201" s="642"/>
      <c r="O201" s="642"/>
      <c r="P201" s="642"/>
      <c r="Q201" s="610"/>
      <c r="R201" s="610"/>
      <c r="S201" s="610"/>
      <c r="T201" s="610"/>
      <c r="U201" s="610"/>
      <c r="V201" s="293"/>
      <c r="W201" s="590"/>
      <c r="X201" s="590"/>
      <c r="Y201" s="590"/>
      <c r="Z201" s="590"/>
      <c r="AA201" s="590"/>
      <c r="AB201" s="590"/>
      <c r="AC201" s="114" t="str">
        <f>IFERROR(VLOOKUP(Z201,【参考】数式用!$A$4:$B$57,2,FALSE),"")</f>
        <v/>
      </c>
      <c r="AD201" s="291"/>
      <c r="AE201" s="297"/>
      <c r="AF201" s="294">
        <f t="shared" si="4"/>
        <v>0</v>
      </c>
      <c r="AG201" s="510"/>
      <c r="AP201" s="104" t="str">
        <f>IF($L$16="", "", VLOOKUP(Z201,【参考】数式用!$A$2:$O$57,14,FALSE))</f>
        <v/>
      </c>
      <c r="AQ201" s="28" t="e">
        <f>VLOOKUP(Z201,【参考】数式用!$A$2:$O$57,15,FALSE)</f>
        <v>#N/A</v>
      </c>
    </row>
    <row r="202" spans="1:43" ht="49.95" customHeight="1">
      <c r="A202" s="51">
        <v>168</v>
      </c>
      <c r="B202" s="670"/>
      <c r="C202" s="671"/>
      <c r="D202" s="671"/>
      <c r="E202" s="671"/>
      <c r="F202" s="671"/>
      <c r="G202" s="671"/>
      <c r="H202" s="671"/>
      <c r="I202" s="671"/>
      <c r="J202" s="671"/>
      <c r="K202" s="671"/>
      <c r="L202" s="642"/>
      <c r="M202" s="642"/>
      <c r="N202" s="642"/>
      <c r="O202" s="642"/>
      <c r="P202" s="642"/>
      <c r="Q202" s="610"/>
      <c r="R202" s="610"/>
      <c r="S202" s="610"/>
      <c r="T202" s="610"/>
      <c r="U202" s="610"/>
      <c r="V202" s="293"/>
      <c r="W202" s="590"/>
      <c r="X202" s="590"/>
      <c r="Y202" s="590"/>
      <c r="Z202" s="590"/>
      <c r="AA202" s="590"/>
      <c r="AB202" s="590"/>
      <c r="AC202" s="114" t="str">
        <f>IFERROR(VLOOKUP(Z202,【参考】数式用!$A$4:$B$57,2,FALSE),"")</f>
        <v/>
      </c>
      <c r="AD202" s="291"/>
      <c r="AE202" s="297"/>
      <c r="AF202" s="294">
        <f t="shared" si="4"/>
        <v>0</v>
      </c>
      <c r="AG202" s="510"/>
      <c r="AP202" s="104" t="str">
        <f>IF($L$16="", "", VLOOKUP(Z202,【参考】数式用!$A$2:$O$57,14,FALSE))</f>
        <v/>
      </c>
      <c r="AQ202" s="28" t="e">
        <f>VLOOKUP(Z202,【参考】数式用!$A$2:$O$57,15,FALSE)</f>
        <v>#N/A</v>
      </c>
    </row>
    <row r="203" spans="1:43" ht="49.95" customHeight="1">
      <c r="A203" s="51">
        <v>169</v>
      </c>
      <c r="B203" s="670"/>
      <c r="C203" s="671"/>
      <c r="D203" s="671"/>
      <c r="E203" s="671"/>
      <c r="F203" s="671"/>
      <c r="G203" s="671"/>
      <c r="H203" s="671"/>
      <c r="I203" s="671"/>
      <c r="J203" s="671"/>
      <c r="K203" s="671"/>
      <c r="L203" s="642"/>
      <c r="M203" s="642"/>
      <c r="N203" s="642"/>
      <c r="O203" s="642"/>
      <c r="P203" s="642"/>
      <c r="Q203" s="610"/>
      <c r="R203" s="610"/>
      <c r="S203" s="610"/>
      <c r="T203" s="610"/>
      <c r="U203" s="610"/>
      <c r="V203" s="293"/>
      <c r="W203" s="590"/>
      <c r="X203" s="590"/>
      <c r="Y203" s="590"/>
      <c r="Z203" s="590"/>
      <c r="AA203" s="590"/>
      <c r="AB203" s="590"/>
      <c r="AC203" s="114" t="str">
        <f>IFERROR(VLOOKUP(Z203,【参考】数式用!$A$4:$B$57,2,FALSE),"")</f>
        <v/>
      </c>
      <c r="AD203" s="291"/>
      <c r="AE203" s="297"/>
      <c r="AF203" s="294">
        <f t="shared" si="4"/>
        <v>0</v>
      </c>
      <c r="AG203" s="510"/>
      <c r="AP203" s="104" t="str">
        <f>IF($L$16="", "", VLOOKUP(Z203,【参考】数式用!$A$2:$O$57,14,FALSE))</f>
        <v/>
      </c>
      <c r="AQ203" s="28" t="e">
        <f>VLOOKUP(Z203,【参考】数式用!$A$2:$O$57,15,FALSE)</f>
        <v>#N/A</v>
      </c>
    </row>
    <row r="204" spans="1:43" ht="49.95" customHeight="1">
      <c r="A204" s="51">
        <v>170</v>
      </c>
      <c r="B204" s="670"/>
      <c r="C204" s="671"/>
      <c r="D204" s="671"/>
      <c r="E204" s="671"/>
      <c r="F204" s="671"/>
      <c r="G204" s="671"/>
      <c r="H204" s="671"/>
      <c r="I204" s="671"/>
      <c r="J204" s="671"/>
      <c r="K204" s="671"/>
      <c r="L204" s="642"/>
      <c r="M204" s="642"/>
      <c r="N204" s="642"/>
      <c r="O204" s="642"/>
      <c r="P204" s="642"/>
      <c r="Q204" s="610"/>
      <c r="R204" s="610"/>
      <c r="S204" s="610"/>
      <c r="T204" s="610"/>
      <c r="U204" s="610"/>
      <c r="V204" s="293"/>
      <c r="W204" s="590"/>
      <c r="X204" s="590"/>
      <c r="Y204" s="590"/>
      <c r="Z204" s="590"/>
      <c r="AA204" s="590"/>
      <c r="AB204" s="590"/>
      <c r="AC204" s="114" t="str">
        <f>IFERROR(VLOOKUP(Z204,【参考】数式用!$A$4:$B$57,2,FALSE),"")</f>
        <v/>
      </c>
      <c r="AD204" s="291"/>
      <c r="AE204" s="297"/>
      <c r="AF204" s="294">
        <f t="shared" si="4"/>
        <v>0</v>
      </c>
      <c r="AG204" s="510"/>
      <c r="AP204" s="104" t="str">
        <f>IF($L$16="", "", VLOOKUP(Z204,【参考】数式用!$A$2:$O$57,14,FALSE))</f>
        <v/>
      </c>
      <c r="AQ204" s="28" t="e">
        <f>VLOOKUP(Z204,【参考】数式用!$A$2:$O$57,15,FALSE)</f>
        <v>#N/A</v>
      </c>
    </row>
    <row r="205" spans="1:43" ht="49.95" customHeight="1">
      <c r="A205" s="51">
        <v>171</v>
      </c>
      <c r="B205" s="670"/>
      <c r="C205" s="671"/>
      <c r="D205" s="671"/>
      <c r="E205" s="671"/>
      <c r="F205" s="671"/>
      <c r="G205" s="671"/>
      <c r="H205" s="671"/>
      <c r="I205" s="671"/>
      <c r="J205" s="671"/>
      <c r="K205" s="671"/>
      <c r="L205" s="642"/>
      <c r="M205" s="642"/>
      <c r="N205" s="642"/>
      <c r="O205" s="642"/>
      <c r="P205" s="642"/>
      <c r="Q205" s="610"/>
      <c r="R205" s="610"/>
      <c r="S205" s="610"/>
      <c r="T205" s="610"/>
      <c r="U205" s="610"/>
      <c r="V205" s="293"/>
      <c r="W205" s="590"/>
      <c r="X205" s="590"/>
      <c r="Y205" s="590"/>
      <c r="Z205" s="590"/>
      <c r="AA205" s="590"/>
      <c r="AB205" s="590"/>
      <c r="AC205" s="114" t="str">
        <f>IFERROR(VLOOKUP(Z205,【参考】数式用!$A$4:$B$57,2,FALSE),"")</f>
        <v/>
      </c>
      <c r="AD205" s="291"/>
      <c r="AE205" s="297"/>
      <c r="AF205" s="294">
        <f t="shared" si="4"/>
        <v>0</v>
      </c>
      <c r="AG205" s="510"/>
      <c r="AP205" s="104" t="str">
        <f>IF($L$16="", "", VLOOKUP(Z205,【参考】数式用!$A$2:$O$57,14,FALSE))</f>
        <v/>
      </c>
      <c r="AQ205" s="28" t="e">
        <f>VLOOKUP(Z205,【参考】数式用!$A$2:$O$57,15,FALSE)</f>
        <v>#N/A</v>
      </c>
    </row>
    <row r="206" spans="1:43" ht="49.95" customHeight="1">
      <c r="A206" s="51">
        <v>172</v>
      </c>
      <c r="B206" s="670"/>
      <c r="C206" s="671"/>
      <c r="D206" s="671"/>
      <c r="E206" s="671"/>
      <c r="F206" s="671"/>
      <c r="G206" s="671"/>
      <c r="H206" s="671"/>
      <c r="I206" s="671"/>
      <c r="J206" s="671"/>
      <c r="K206" s="671"/>
      <c r="L206" s="642"/>
      <c r="M206" s="642"/>
      <c r="N206" s="642"/>
      <c r="O206" s="642"/>
      <c r="P206" s="642"/>
      <c r="Q206" s="610"/>
      <c r="R206" s="610"/>
      <c r="S206" s="610"/>
      <c r="T206" s="610"/>
      <c r="U206" s="610"/>
      <c r="V206" s="293"/>
      <c r="W206" s="590"/>
      <c r="X206" s="590"/>
      <c r="Y206" s="590"/>
      <c r="Z206" s="590"/>
      <c r="AA206" s="590"/>
      <c r="AB206" s="590"/>
      <c r="AC206" s="114" t="str">
        <f>IFERROR(VLOOKUP(Z206,【参考】数式用!$A$4:$B$57,2,FALSE),"")</f>
        <v/>
      </c>
      <c r="AD206" s="291"/>
      <c r="AE206" s="297"/>
      <c r="AF206" s="294">
        <f t="shared" si="4"/>
        <v>0</v>
      </c>
      <c r="AG206" s="510"/>
      <c r="AP206" s="104" t="str">
        <f>IF($L$16="", "", VLOOKUP(Z206,【参考】数式用!$A$2:$O$57,14,FALSE))</f>
        <v/>
      </c>
      <c r="AQ206" s="28" t="e">
        <f>VLOOKUP(Z206,【参考】数式用!$A$2:$O$57,15,FALSE)</f>
        <v>#N/A</v>
      </c>
    </row>
    <row r="207" spans="1:43" ht="49.95" customHeight="1">
      <c r="A207" s="51">
        <v>173</v>
      </c>
      <c r="B207" s="670"/>
      <c r="C207" s="671"/>
      <c r="D207" s="671"/>
      <c r="E207" s="671"/>
      <c r="F207" s="671"/>
      <c r="G207" s="671"/>
      <c r="H207" s="671"/>
      <c r="I207" s="671"/>
      <c r="J207" s="671"/>
      <c r="K207" s="671"/>
      <c r="L207" s="642"/>
      <c r="M207" s="642"/>
      <c r="N207" s="642"/>
      <c r="O207" s="642"/>
      <c r="P207" s="642"/>
      <c r="Q207" s="610"/>
      <c r="R207" s="610"/>
      <c r="S207" s="610"/>
      <c r="T207" s="610"/>
      <c r="U207" s="610"/>
      <c r="V207" s="293"/>
      <c r="W207" s="590"/>
      <c r="X207" s="590"/>
      <c r="Y207" s="590"/>
      <c r="Z207" s="590"/>
      <c r="AA207" s="590"/>
      <c r="AB207" s="590"/>
      <c r="AC207" s="114" t="str">
        <f>IFERROR(VLOOKUP(Z207,【参考】数式用!$A$4:$B$57,2,FALSE),"")</f>
        <v/>
      </c>
      <c r="AD207" s="291"/>
      <c r="AE207" s="297"/>
      <c r="AF207" s="294">
        <f t="shared" si="4"/>
        <v>0</v>
      </c>
      <c r="AG207" s="510"/>
      <c r="AP207" s="104" t="str">
        <f>IF($L$16="", "", VLOOKUP(Z207,【参考】数式用!$A$2:$O$57,14,FALSE))</f>
        <v/>
      </c>
      <c r="AQ207" s="28" t="e">
        <f>VLOOKUP(Z207,【参考】数式用!$A$2:$O$57,15,FALSE)</f>
        <v>#N/A</v>
      </c>
    </row>
    <row r="208" spans="1:43" ht="49.95" customHeight="1">
      <c r="A208" s="51">
        <v>174</v>
      </c>
      <c r="B208" s="670"/>
      <c r="C208" s="671"/>
      <c r="D208" s="671"/>
      <c r="E208" s="671"/>
      <c r="F208" s="671"/>
      <c r="G208" s="671"/>
      <c r="H208" s="671"/>
      <c r="I208" s="671"/>
      <c r="J208" s="671"/>
      <c r="K208" s="671"/>
      <c r="L208" s="642"/>
      <c r="M208" s="642"/>
      <c r="N208" s="642"/>
      <c r="O208" s="642"/>
      <c r="P208" s="642"/>
      <c r="Q208" s="610"/>
      <c r="R208" s="610"/>
      <c r="S208" s="610"/>
      <c r="T208" s="610"/>
      <c r="U208" s="610"/>
      <c r="V208" s="293"/>
      <c r="W208" s="590"/>
      <c r="X208" s="590"/>
      <c r="Y208" s="590"/>
      <c r="Z208" s="590"/>
      <c r="AA208" s="590"/>
      <c r="AB208" s="590"/>
      <c r="AC208" s="114" t="str">
        <f>IFERROR(VLOOKUP(Z208,【参考】数式用!$A$4:$B$57,2,FALSE),"")</f>
        <v/>
      </c>
      <c r="AD208" s="291"/>
      <c r="AE208" s="297"/>
      <c r="AF208" s="294">
        <f t="shared" si="4"/>
        <v>0</v>
      </c>
      <c r="AG208" s="510"/>
      <c r="AP208" s="104" t="str">
        <f>IF($L$16="", "", VLOOKUP(Z208,【参考】数式用!$A$2:$O$57,14,FALSE))</f>
        <v/>
      </c>
      <c r="AQ208" s="28" t="e">
        <f>VLOOKUP(Z208,【参考】数式用!$A$2:$O$57,15,FALSE)</f>
        <v>#N/A</v>
      </c>
    </row>
    <row r="209" spans="1:43" ht="49.95" customHeight="1">
      <c r="A209" s="51">
        <v>175</v>
      </c>
      <c r="B209" s="670"/>
      <c r="C209" s="671"/>
      <c r="D209" s="671"/>
      <c r="E209" s="671"/>
      <c r="F209" s="671"/>
      <c r="G209" s="671"/>
      <c r="H209" s="671"/>
      <c r="I209" s="671"/>
      <c r="J209" s="671"/>
      <c r="K209" s="671"/>
      <c r="L209" s="642"/>
      <c r="M209" s="642"/>
      <c r="N209" s="642"/>
      <c r="O209" s="642"/>
      <c r="P209" s="642"/>
      <c r="Q209" s="610"/>
      <c r="R209" s="610"/>
      <c r="S209" s="610"/>
      <c r="T209" s="610"/>
      <c r="U209" s="610"/>
      <c r="V209" s="293"/>
      <c r="W209" s="590"/>
      <c r="X209" s="590"/>
      <c r="Y209" s="590"/>
      <c r="Z209" s="590"/>
      <c r="AA209" s="590"/>
      <c r="AB209" s="590"/>
      <c r="AC209" s="114" t="str">
        <f>IFERROR(VLOOKUP(Z209,【参考】数式用!$A$4:$B$57,2,FALSE),"")</f>
        <v/>
      </c>
      <c r="AD209" s="291"/>
      <c r="AE209" s="297"/>
      <c r="AF209" s="294">
        <f t="shared" si="4"/>
        <v>0</v>
      </c>
      <c r="AG209" s="510"/>
      <c r="AP209" s="104" t="str">
        <f>IF($L$16="", "", VLOOKUP(Z209,【参考】数式用!$A$2:$O$57,14,FALSE))</f>
        <v/>
      </c>
      <c r="AQ209" s="28" t="e">
        <f>VLOOKUP(Z209,【参考】数式用!$A$2:$O$57,15,FALSE)</f>
        <v>#N/A</v>
      </c>
    </row>
    <row r="210" spans="1:43" ht="49.95" customHeight="1">
      <c r="A210" s="51">
        <v>176</v>
      </c>
      <c r="B210" s="670"/>
      <c r="C210" s="671"/>
      <c r="D210" s="671"/>
      <c r="E210" s="671"/>
      <c r="F210" s="671"/>
      <c r="G210" s="671"/>
      <c r="H210" s="671"/>
      <c r="I210" s="671"/>
      <c r="J210" s="671"/>
      <c r="K210" s="671"/>
      <c r="L210" s="642"/>
      <c r="M210" s="642"/>
      <c r="N210" s="642"/>
      <c r="O210" s="642"/>
      <c r="P210" s="642"/>
      <c r="Q210" s="610"/>
      <c r="R210" s="610"/>
      <c r="S210" s="610"/>
      <c r="T210" s="610"/>
      <c r="U210" s="610"/>
      <c r="V210" s="293"/>
      <c r="W210" s="590"/>
      <c r="X210" s="590"/>
      <c r="Y210" s="590"/>
      <c r="Z210" s="590"/>
      <c r="AA210" s="590"/>
      <c r="AB210" s="590"/>
      <c r="AC210" s="114" t="str">
        <f>IFERROR(VLOOKUP(Z210,【参考】数式用!$A$4:$B$57,2,FALSE),"")</f>
        <v/>
      </c>
      <c r="AD210" s="291"/>
      <c r="AE210" s="297"/>
      <c r="AF210" s="294">
        <f t="shared" ref="AF210:AF226" si="5">AD210-AE210</f>
        <v>0</v>
      </c>
      <c r="AG210" s="510"/>
      <c r="AP210" s="104" t="str">
        <f>IF($L$16="", "", VLOOKUP(Z210,【参考】数式用!$A$2:$O$57,14,FALSE))</f>
        <v/>
      </c>
      <c r="AQ210" s="28" t="e">
        <f>VLOOKUP(Z210,【参考】数式用!$A$2:$O$57,15,FALSE)</f>
        <v>#N/A</v>
      </c>
    </row>
    <row r="211" spans="1:43" ht="49.95" customHeight="1">
      <c r="A211" s="51">
        <v>177</v>
      </c>
      <c r="B211" s="670"/>
      <c r="C211" s="671"/>
      <c r="D211" s="671"/>
      <c r="E211" s="671"/>
      <c r="F211" s="671"/>
      <c r="G211" s="671"/>
      <c r="H211" s="671"/>
      <c r="I211" s="671"/>
      <c r="J211" s="671"/>
      <c r="K211" s="671"/>
      <c r="L211" s="642"/>
      <c r="M211" s="642"/>
      <c r="N211" s="642"/>
      <c r="O211" s="642"/>
      <c r="P211" s="642"/>
      <c r="Q211" s="610"/>
      <c r="R211" s="610"/>
      <c r="S211" s="610"/>
      <c r="T211" s="610"/>
      <c r="U211" s="610"/>
      <c r="V211" s="293"/>
      <c r="W211" s="590"/>
      <c r="X211" s="590"/>
      <c r="Y211" s="590"/>
      <c r="Z211" s="590"/>
      <c r="AA211" s="590"/>
      <c r="AB211" s="590"/>
      <c r="AC211" s="114" t="str">
        <f>IFERROR(VLOOKUP(Z211,【参考】数式用!$A$4:$B$57,2,FALSE),"")</f>
        <v/>
      </c>
      <c r="AD211" s="291"/>
      <c r="AE211" s="297"/>
      <c r="AF211" s="294">
        <f t="shared" si="5"/>
        <v>0</v>
      </c>
      <c r="AG211" s="510"/>
      <c r="AP211" s="104" t="str">
        <f>IF($L$16="", "", VLOOKUP(Z211,【参考】数式用!$A$2:$O$57,14,FALSE))</f>
        <v/>
      </c>
      <c r="AQ211" s="28" t="e">
        <f>VLOOKUP(Z211,【参考】数式用!$A$2:$O$57,15,FALSE)</f>
        <v>#N/A</v>
      </c>
    </row>
    <row r="212" spans="1:43" ht="49.95" customHeight="1">
      <c r="A212" s="51">
        <v>178</v>
      </c>
      <c r="B212" s="670"/>
      <c r="C212" s="671"/>
      <c r="D212" s="671"/>
      <c r="E212" s="671"/>
      <c r="F212" s="671"/>
      <c r="G212" s="671"/>
      <c r="H212" s="671"/>
      <c r="I212" s="671"/>
      <c r="J212" s="671"/>
      <c r="K212" s="671"/>
      <c r="L212" s="642"/>
      <c r="M212" s="642"/>
      <c r="N212" s="642"/>
      <c r="O212" s="642"/>
      <c r="P212" s="642"/>
      <c r="Q212" s="610"/>
      <c r="R212" s="610"/>
      <c r="S212" s="610"/>
      <c r="T212" s="610"/>
      <c r="U212" s="610"/>
      <c r="V212" s="293"/>
      <c r="W212" s="590"/>
      <c r="X212" s="590"/>
      <c r="Y212" s="590"/>
      <c r="Z212" s="590"/>
      <c r="AA212" s="590"/>
      <c r="AB212" s="590"/>
      <c r="AC212" s="114" t="str">
        <f>IFERROR(VLOOKUP(Z212,【参考】数式用!$A$4:$B$57,2,FALSE),"")</f>
        <v/>
      </c>
      <c r="AD212" s="291"/>
      <c r="AE212" s="297"/>
      <c r="AF212" s="294">
        <f t="shared" si="5"/>
        <v>0</v>
      </c>
      <c r="AG212" s="510"/>
      <c r="AP212" s="104" t="str">
        <f>IF($L$16="", "", VLOOKUP(Z212,【参考】数式用!$A$2:$O$57,14,FALSE))</f>
        <v/>
      </c>
      <c r="AQ212" s="28" t="e">
        <f>VLOOKUP(Z212,【参考】数式用!$A$2:$O$57,15,FALSE)</f>
        <v>#N/A</v>
      </c>
    </row>
    <row r="213" spans="1:43" ht="49.95" customHeight="1">
      <c r="A213" s="51">
        <v>179</v>
      </c>
      <c r="B213" s="670"/>
      <c r="C213" s="671"/>
      <c r="D213" s="671"/>
      <c r="E213" s="671"/>
      <c r="F213" s="671"/>
      <c r="G213" s="671"/>
      <c r="H213" s="671"/>
      <c r="I213" s="671"/>
      <c r="J213" s="671"/>
      <c r="K213" s="671"/>
      <c r="L213" s="642"/>
      <c r="M213" s="642"/>
      <c r="N213" s="642"/>
      <c r="O213" s="642"/>
      <c r="P213" s="642"/>
      <c r="Q213" s="610"/>
      <c r="R213" s="610"/>
      <c r="S213" s="610"/>
      <c r="T213" s="610"/>
      <c r="U213" s="610"/>
      <c r="V213" s="293"/>
      <c r="W213" s="590"/>
      <c r="X213" s="590"/>
      <c r="Y213" s="590"/>
      <c r="Z213" s="590"/>
      <c r="AA213" s="590"/>
      <c r="AB213" s="590"/>
      <c r="AC213" s="114" t="str">
        <f>IFERROR(VLOOKUP(Z213,【参考】数式用!$A$4:$B$57,2,FALSE),"")</f>
        <v/>
      </c>
      <c r="AD213" s="291"/>
      <c r="AE213" s="297"/>
      <c r="AF213" s="294">
        <f t="shared" si="5"/>
        <v>0</v>
      </c>
      <c r="AG213" s="510"/>
      <c r="AP213" s="104" t="str">
        <f>IF($L$16="", "", VLOOKUP(Z213,【参考】数式用!$A$2:$O$57,14,FALSE))</f>
        <v/>
      </c>
      <c r="AQ213" s="28" t="e">
        <f>VLOOKUP(Z213,【参考】数式用!$A$2:$O$57,15,FALSE)</f>
        <v>#N/A</v>
      </c>
    </row>
    <row r="214" spans="1:43" ht="49.95" customHeight="1">
      <c r="A214" s="51">
        <v>180</v>
      </c>
      <c r="B214" s="670"/>
      <c r="C214" s="671"/>
      <c r="D214" s="671"/>
      <c r="E214" s="671"/>
      <c r="F214" s="671"/>
      <c r="G214" s="671"/>
      <c r="H214" s="671"/>
      <c r="I214" s="671"/>
      <c r="J214" s="671"/>
      <c r="K214" s="671"/>
      <c r="L214" s="642"/>
      <c r="M214" s="642"/>
      <c r="N214" s="642"/>
      <c r="O214" s="642"/>
      <c r="P214" s="642"/>
      <c r="Q214" s="610"/>
      <c r="R214" s="610"/>
      <c r="S214" s="610"/>
      <c r="T214" s="610"/>
      <c r="U214" s="610"/>
      <c r="V214" s="293"/>
      <c r="W214" s="590"/>
      <c r="X214" s="590"/>
      <c r="Y214" s="590"/>
      <c r="Z214" s="590"/>
      <c r="AA214" s="590"/>
      <c r="AB214" s="590"/>
      <c r="AC214" s="114" t="str">
        <f>IFERROR(VLOOKUP(Z214,【参考】数式用!$A$4:$B$57,2,FALSE),"")</f>
        <v/>
      </c>
      <c r="AD214" s="291"/>
      <c r="AE214" s="297"/>
      <c r="AF214" s="294">
        <f t="shared" si="5"/>
        <v>0</v>
      </c>
      <c r="AG214" s="510"/>
      <c r="AP214" s="104" t="str">
        <f>IF($L$16="", "", VLOOKUP(Z214,【参考】数式用!$A$2:$O$57,14,FALSE))</f>
        <v/>
      </c>
      <c r="AQ214" s="28" t="e">
        <f>VLOOKUP(Z214,【参考】数式用!$A$2:$O$57,15,FALSE)</f>
        <v>#N/A</v>
      </c>
    </row>
    <row r="215" spans="1:43" ht="49.95" customHeight="1">
      <c r="A215" s="51">
        <v>181</v>
      </c>
      <c r="B215" s="670"/>
      <c r="C215" s="671"/>
      <c r="D215" s="671"/>
      <c r="E215" s="671"/>
      <c r="F215" s="671"/>
      <c r="G215" s="671"/>
      <c r="H215" s="671"/>
      <c r="I215" s="671"/>
      <c r="J215" s="671"/>
      <c r="K215" s="671"/>
      <c r="L215" s="642"/>
      <c r="M215" s="642"/>
      <c r="N215" s="642"/>
      <c r="O215" s="642"/>
      <c r="P215" s="642"/>
      <c r="Q215" s="610"/>
      <c r="R215" s="610"/>
      <c r="S215" s="610"/>
      <c r="T215" s="610"/>
      <c r="U215" s="610"/>
      <c r="V215" s="293"/>
      <c r="W215" s="590"/>
      <c r="X215" s="590"/>
      <c r="Y215" s="590"/>
      <c r="Z215" s="590"/>
      <c r="AA215" s="590"/>
      <c r="AB215" s="590"/>
      <c r="AC215" s="114" t="str">
        <f>IFERROR(VLOOKUP(Z215,【参考】数式用!$A$4:$B$57,2,FALSE),"")</f>
        <v/>
      </c>
      <c r="AD215" s="291"/>
      <c r="AE215" s="297"/>
      <c r="AF215" s="294">
        <f t="shared" si="5"/>
        <v>0</v>
      </c>
      <c r="AG215" s="510"/>
      <c r="AP215" s="104" t="str">
        <f>IF($L$16="", "", VLOOKUP(Z215,【参考】数式用!$A$2:$O$57,14,FALSE))</f>
        <v/>
      </c>
      <c r="AQ215" s="28" t="e">
        <f>VLOOKUP(Z215,【参考】数式用!$A$2:$O$57,15,FALSE)</f>
        <v>#N/A</v>
      </c>
    </row>
    <row r="216" spans="1:43" ht="49.95" customHeight="1">
      <c r="A216" s="51">
        <v>182</v>
      </c>
      <c r="B216" s="670"/>
      <c r="C216" s="671"/>
      <c r="D216" s="671"/>
      <c r="E216" s="671"/>
      <c r="F216" s="671"/>
      <c r="G216" s="671"/>
      <c r="H216" s="671"/>
      <c r="I216" s="671"/>
      <c r="J216" s="671"/>
      <c r="K216" s="671"/>
      <c r="L216" s="642"/>
      <c r="M216" s="642"/>
      <c r="N216" s="642"/>
      <c r="O216" s="642"/>
      <c r="P216" s="642"/>
      <c r="Q216" s="610"/>
      <c r="R216" s="610"/>
      <c r="S216" s="610"/>
      <c r="T216" s="610"/>
      <c r="U216" s="610"/>
      <c r="V216" s="293"/>
      <c r="W216" s="590"/>
      <c r="X216" s="590"/>
      <c r="Y216" s="590"/>
      <c r="Z216" s="590"/>
      <c r="AA216" s="590"/>
      <c r="AB216" s="590"/>
      <c r="AC216" s="114" t="str">
        <f>IFERROR(VLOOKUP(Z216,【参考】数式用!$A$4:$B$57,2,FALSE),"")</f>
        <v/>
      </c>
      <c r="AD216" s="291"/>
      <c r="AE216" s="297"/>
      <c r="AF216" s="294">
        <f t="shared" si="5"/>
        <v>0</v>
      </c>
      <c r="AG216" s="510"/>
      <c r="AP216" s="104" t="str">
        <f>IF($L$16="", "", VLOOKUP(Z216,【参考】数式用!$A$2:$O$57,14,FALSE))</f>
        <v/>
      </c>
      <c r="AQ216" s="28" t="e">
        <f>VLOOKUP(Z216,【参考】数式用!$A$2:$O$57,15,FALSE)</f>
        <v>#N/A</v>
      </c>
    </row>
    <row r="217" spans="1:43" ht="49.95" customHeight="1">
      <c r="A217" s="51">
        <v>183</v>
      </c>
      <c r="B217" s="670"/>
      <c r="C217" s="671"/>
      <c r="D217" s="671"/>
      <c r="E217" s="671"/>
      <c r="F217" s="671"/>
      <c r="G217" s="671"/>
      <c r="H217" s="671"/>
      <c r="I217" s="671"/>
      <c r="J217" s="671"/>
      <c r="K217" s="671"/>
      <c r="L217" s="642"/>
      <c r="M217" s="642"/>
      <c r="N217" s="642"/>
      <c r="O217" s="642"/>
      <c r="P217" s="642"/>
      <c r="Q217" s="610"/>
      <c r="R217" s="610"/>
      <c r="S217" s="610"/>
      <c r="T217" s="610"/>
      <c r="U217" s="610"/>
      <c r="V217" s="293"/>
      <c r="W217" s="590"/>
      <c r="X217" s="590"/>
      <c r="Y217" s="590"/>
      <c r="Z217" s="590"/>
      <c r="AA217" s="590"/>
      <c r="AB217" s="590"/>
      <c r="AC217" s="114" t="str">
        <f>IFERROR(VLOOKUP(Z217,【参考】数式用!$A$4:$B$57,2,FALSE),"")</f>
        <v/>
      </c>
      <c r="AD217" s="291"/>
      <c r="AE217" s="297"/>
      <c r="AF217" s="294">
        <f t="shared" si="5"/>
        <v>0</v>
      </c>
      <c r="AG217" s="510"/>
      <c r="AP217" s="104" t="str">
        <f>IF($L$16="", "", VLOOKUP(Z217,【参考】数式用!$A$2:$O$57,14,FALSE))</f>
        <v/>
      </c>
      <c r="AQ217" s="28" t="e">
        <f>VLOOKUP(Z217,【参考】数式用!$A$2:$O$57,15,FALSE)</f>
        <v>#N/A</v>
      </c>
    </row>
    <row r="218" spans="1:43" ht="49.95" customHeight="1">
      <c r="A218" s="51">
        <v>184</v>
      </c>
      <c r="B218" s="670"/>
      <c r="C218" s="671"/>
      <c r="D218" s="671"/>
      <c r="E218" s="671"/>
      <c r="F218" s="671"/>
      <c r="G218" s="671"/>
      <c r="H218" s="671"/>
      <c r="I218" s="671"/>
      <c r="J218" s="671"/>
      <c r="K218" s="671"/>
      <c r="L218" s="642"/>
      <c r="M218" s="642"/>
      <c r="N218" s="642"/>
      <c r="O218" s="642"/>
      <c r="P218" s="642"/>
      <c r="Q218" s="610"/>
      <c r="R218" s="610"/>
      <c r="S218" s="610"/>
      <c r="T218" s="610"/>
      <c r="U218" s="610"/>
      <c r="V218" s="293"/>
      <c r="W218" s="590"/>
      <c r="X218" s="590"/>
      <c r="Y218" s="590"/>
      <c r="Z218" s="590"/>
      <c r="AA218" s="590"/>
      <c r="AB218" s="590"/>
      <c r="AC218" s="114" t="str">
        <f>IFERROR(VLOOKUP(Z218,【参考】数式用!$A$4:$B$57,2,FALSE),"")</f>
        <v/>
      </c>
      <c r="AD218" s="291"/>
      <c r="AE218" s="297"/>
      <c r="AF218" s="294">
        <f t="shared" si="5"/>
        <v>0</v>
      </c>
      <c r="AG218" s="510"/>
      <c r="AP218" s="104" t="str">
        <f>IF($L$16="", "", VLOOKUP(Z218,【参考】数式用!$A$2:$O$57,14,FALSE))</f>
        <v/>
      </c>
      <c r="AQ218" s="28" t="e">
        <f>VLOOKUP(Z218,【参考】数式用!$A$2:$O$57,15,FALSE)</f>
        <v>#N/A</v>
      </c>
    </row>
    <row r="219" spans="1:43" ht="49.95" customHeight="1">
      <c r="A219" s="51">
        <v>185</v>
      </c>
      <c r="B219" s="670"/>
      <c r="C219" s="671"/>
      <c r="D219" s="671"/>
      <c r="E219" s="671"/>
      <c r="F219" s="671"/>
      <c r="G219" s="671"/>
      <c r="H219" s="671"/>
      <c r="I219" s="671"/>
      <c r="J219" s="671"/>
      <c r="K219" s="671"/>
      <c r="L219" s="642"/>
      <c r="M219" s="642"/>
      <c r="N219" s="642"/>
      <c r="O219" s="642"/>
      <c r="P219" s="642"/>
      <c r="Q219" s="610"/>
      <c r="R219" s="610"/>
      <c r="S219" s="610"/>
      <c r="T219" s="610"/>
      <c r="U219" s="610"/>
      <c r="V219" s="293"/>
      <c r="W219" s="590"/>
      <c r="X219" s="590"/>
      <c r="Y219" s="590"/>
      <c r="Z219" s="590"/>
      <c r="AA219" s="590"/>
      <c r="AB219" s="590"/>
      <c r="AC219" s="114" t="str">
        <f>IFERROR(VLOOKUP(Z219,【参考】数式用!$A$4:$B$57,2,FALSE),"")</f>
        <v/>
      </c>
      <c r="AD219" s="291"/>
      <c r="AE219" s="297"/>
      <c r="AF219" s="294">
        <f t="shared" si="5"/>
        <v>0</v>
      </c>
      <c r="AG219" s="510"/>
      <c r="AP219" s="104" t="str">
        <f>IF($L$16="", "", VLOOKUP(Z219,【参考】数式用!$A$2:$O$57,14,FALSE))</f>
        <v/>
      </c>
      <c r="AQ219" s="28" t="e">
        <f>VLOOKUP(Z219,【参考】数式用!$A$2:$O$57,15,FALSE)</f>
        <v>#N/A</v>
      </c>
    </row>
    <row r="220" spans="1:43" ht="49.95" customHeight="1">
      <c r="A220" s="51">
        <v>186</v>
      </c>
      <c r="B220" s="670"/>
      <c r="C220" s="671"/>
      <c r="D220" s="671"/>
      <c r="E220" s="671"/>
      <c r="F220" s="671"/>
      <c r="G220" s="671"/>
      <c r="H220" s="671"/>
      <c r="I220" s="671"/>
      <c r="J220" s="671"/>
      <c r="K220" s="671"/>
      <c r="L220" s="642"/>
      <c r="M220" s="642"/>
      <c r="N220" s="642"/>
      <c r="O220" s="642"/>
      <c r="P220" s="642"/>
      <c r="Q220" s="610"/>
      <c r="R220" s="610"/>
      <c r="S220" s="610"/>
      <c r="T220" s="610"/>
      <c r="U220" s="610"/>
      <c r="V220" s="293"/>
      <c r="W220" s="590"/>
      <c r="X220" s="590"/>
      <c r="Y220" s="590"/>
      <c r="Z220" s="590"/>
      <c r="AA220" s="590"/>
      <c r="AB220" s="590"/>
      <c r="AC220" s="114" t="str">
        <f>IFERROR(VLOOKUP(Z220,【参考】数式用!$A$4:$B$57,2,FALSE),"")</f>
        <v/>
      </c>
      <c r="AD220" s="291"/>
      <c r="AE220" s="297"/>
      <c r="AF220" s="294">
        <f t="shared" si="5"/>
        <v>0</v>
      </c>
      <c r="AG220" s="510"/>
      <c r="AP220" s="104" t="str">
        <f>IF($L$16="", "", VLOOKUP(Z220,【参考】数式用!$A$2:$O$57,14,FALSE))</f>
        <v/>
      </c>
      <c r="AQ220" s="28" t="e">
        <f>VLOOKUP(Z220,【参考】数式用!$A$2:$O$57,15,FALSE)</f>
        <v>#N/A</v>
      </c>
    </row>
    <row r="221" spans="1:43" ht="49.95" customHeight="1">
      <c r="A221" s="51">
        <v>187</v>
      </c>
      <c r="B221" s="670"/>
      <c r="C221" s="671"/>
      <c r="D221" s="671"/>
      <c r="E221" s="671"/>
      <c r="F221" s="671"/>
      <c r="G221" s="671"/>
      <c r="H221" s="671"/>
      <c r="I221" s="671"/>
      <c r="J221" s="671"/>
      <c r="K221" s="671"/>
      <c r="L221" s="642"/>
      <c r="M221" s="642"/>
      <c r="N221" s="642"/>
      <c r="O221" s="642"/>
      <c r="P221" s="642"/>
      <c r="Q221" s="610"/>
      <c r="R221" s="610"/>
      <c r="S221" s="610"/>
      <c r="T221" s="610"/>
      <c r="U221" s="610"/>
      <c r="V221" s="293"/>
      <c r="W221" s="590"/>
      <c r="X221" s="590"/>
      <c r="Y221" s="590"/>
      <c r="Z221" s="590"/>
      <c r="AA221" s="590"/>
      <c r="AB221" s="590"/>
      <c r="AC221" s="114" t="str">
        <f>IFERROR(VLOOKUP(Z221,【参考】数式用!$A$4:$B$57,2,FALSE),"")</f>
        <v/>
      </c>
      <c r="AD221" s="291"/>
      <c r="AE221" s="297"/>
      <c r="AF221" s="294">
        <f t="shared" si="5"/>
        <v>0</v>
      </c>
      <c r="AG221" s="510"/>
      <c r="AP221" s="104" t="str">
        <f>IF($L$16="", "", VLOOKUP(Z221,【参考】数式用!$A$2:$O$57,14,FALSE))</f>
        <v/>
      </c>
      <c r="AQ221" s="28" t="e">
        <f>VLOOKUP(Z221,【参考】数式用!$A$2:$O$57,15,FALSE)</f>
        <v>#N/A</v>
      </c>
    </row>
    <row r="222" spans="1:43" ht="49.95" customHeight="1">
      <c r="A222" s="51">
        <v>188</v>
      </c>
      <c r="B222" s="670"/>
      <c r="C222" s="671"/>
      <c r="D222" s="671"/>
      <c r="E222" s="671"/>
      <c r="F222" s="671"/>
      <c r="G222" s="671"/>
      <c r="H222" s="671"/>
      <c r="I222" s="671"/>
      <c r="J222" s="671"/>
      <c r="K222" s="671"/>
      <c r="L222" s="642"/>
      <c r="M222" s="642"/>
      <c r="N222" s="642"/>
      <c r="O222" s="642"/>
      <c r="P222" s="642"/>
      <c r="Q222" s="610"/>
      <c r="R222" s="610"/>
      <c r="S222" s="610"/>
      <c r="T222" s="610"/>
      <c r="U222" s="610"/>
      <c r="V222" s="293"/>
      <c r="W222" s="590"/>
      <c r="X222" s="590"/>
      <c r="Y222" s="590"/>
      <c r="Z222" s="590"/>
      <c r="AA222" s="590"/>
      <c r="AB222" s="590"/>
      <c r="AC222" s="114" t="str">
        <f>IFERROR(VLOOKUP(Z222,【参考】数式用!$A$4:$B$57,2,FALSE),"")</f>
        <v/>
      </c>
      <c r="AD222" s="291"/>
      <c r="AE222" s="297"/>
      <c r="AF222" s="294">
        <f t="shared" si="5"/>
        <v>0</v>
      </c>
      <c r="AG222" s="510"/>
      <c r="AP222" s="104" t="str">
        <f>IF($L$16="", "", VLOOKUP(Z222,【参考】数式用!$A$2:$O$57,14,FALSE))</f>
        <v/>
      </c>
      <c r="AQ222" s="28" t="e">
        <f>VLOOKUP(Z222,【参考】数式用!$A$2:$O$57,15,FALSE)</f>
        <v>#N/A</v>
      </c>
    </row>
    <row r="223" spans="1:43" ht="49.95" customHeight="1">
      <c r="A223" s="51">
        <v>189</v>
      </c>
      <c r="B223" s="670"/>
      <c r="C223" s="671"/>
      <c r="D223" s="671"/>
      <c r="E223" s="671"/>
      <c r="F223" s="671"/>
      <c r="G223" s="671"/>
      <c r="H223" s="671"/>
      <c r="I223" s="671"/>
      <c r="J223" s="671"/>
      <c r="K223" s="671"/>
      <c r="L223" s="642"/>
      <c r="M223" s="642"/>
      <c r="N223" s="642"/>
      <c r="O223" s="642"/>
      <c r="P223" s="642"/>
      <c r="Q223" s="610"/>
      <c r="R223" s="610"/>
      <c r="S223" s="610"/>
      <c r="T223" s="610"/>
      <c r="U223" s="610"/>
      <c r="V223" s="293"/>
      <c r="W223" s="590"/>
      <c r="X223" s="590"/>
      <c r="Y223" s="590"/>
      <c r="Z223" s="590"/>
      <c r="AA223" s="590"/>
      <c r="AB223" s="590"/>
      <c r="AC223" s="114" t="str">
        <f>IFERROR(VLOOKUP(Z223,【参考】数式用!$A$4:$B$57,2,FALSE),"")</f>
        <v/>
      </c>
      <c r="AD223" s="291"/>
      <c r="AE223" s="297"/>
      <c r="AF223" s="294">
        <f t="shared" si="5"/>
        <v>0</v>
      </c>
      <c r="AG223" s="510"/>
      <c r="AP223" s="104" t="str">
        <f>IF($L$16="", "", VLOOKUP(Z223,【参考】数式用!$A$2:$O$57,14,FALSE))</f>
        <v/>
      </c>
      <c r="AQ223" s="28" t="e">
        <f>VLOOKUP(Z223,【参考】数式用!$A$2:$O$57,15,FALSE)</f>
        <v>#N/A</v>
      </c>
    </row>
    <row r="224" spans="1:43" ht="49.95" customHeight="1">
      <c r="A224" s="51">
        <v>190</v>
      </c>
      <c r="B224" s="670"/>
      <c r="C224" s="671"/>
      <c r="D224" s="671"/>
      <c r="E224" s="671"/>
      <c r="F224" s="671"/>
      <c r="G224" s="671"/>
      <c r="H224" s="671"/>
      <c r="I224" s="671"/>
      <c r="J224" s="671"/>
      <c r="K224" s="671"/>
      <c r="L224" s="642"/>
      <c r="M224" s="642"/>
      <c r="N224" s="642"/>
      <c r="O224" s="642"/>
      <c r="P224" s="642"/>
      <c r="Q224" s="610"/>
      <c r="R224" s="610"/>
      <c r="S224" s="610"/>
      <c r="T224" s="610"/>
      <c r="U224" s="610"/>
      <c r="V224" s="293"/>
      <c r="W224" s="590"/>
      <c r="X224" s="590"/>
      <c r="Y224" s="590"/>
      <c r="Z224" s="590"/>
      <c r="AA224" s="590"/>
      <c r="AB224" s="590"/>
      <c r="AC224" s="114" t="str">
        <f>IFERROR(VLOOKUP(Z224,【参考】数式用!$A$4:$B$57,2,FALSE),"")</f>
        <v/>
      </c>
      <c r="AD224" s="291"/>
      <c r="AE224" s="297"/>
      <c r="AF224" s="294">
        <f t="shared" si="5"/>
        <v>0</v>
      </c>
      <c r="AG224" s="510"/>
      <c r="AP224" s="104" t="str">
        <f>IF($L$16="", "", VLOOKUP(Z224,【参考】数式用!$A$2:$O$57,14,FALSE))</f>
        <v/>
      </c>
      <c r="AQ224" s="28" t="e">
        <f>VLOOKUP(Z224,【参考】数式用!$A$2:$O$57,15,FALSE)</f>
        <v>#N/A</v>
      </c>
    </row>
    <row r="225" spans="1:43" ht="49.95" customHeight="1">
      <c r="A225" s="51">
        <v>191</v>
      </c>
      <c r="B225" s="670"/>
      <c r="C225" s="671"/>
      <c r="D225" s="671"/>
      <c r="E225" s="671"/>
      <c r="F225" s="671"/>
      <c r="G225" s="671"/>
      <c r="H225" s="671"/>
      <c r="I225" s="671"/>
      <c r="J225" s="671"/>
      <c r="K225" s="671"/>
      <c r="L225" s="642"/>
      <c r="M225" s="642"/>
      <c r="N225" s="642"/>
      <c r="O225" s="642"/>
      <c r="P225" s="642"/>
      <c r="Q225" s="610"/>
      <c r="R225" s="610"/>
      <c r="S225" s="610"/>
      <c r="T225" s="610"/>
      <c r="U225" s="610"/>
      <c r="V225" s="293"/>
      <c r="W225" s="590"/>
      <c r="X225" s="590"/>
      <c r="Y225" s="590"/>
      <c r="Z225" s="590"/>
      <c r="AA225" s="590"/>
      <c r="AB225" s="590"/>
      <c r="AC225" s="114" t="str">
        <f>IFERROR(VLOOKUP(Z225,【参考】数式用!$A$4:$B$57,2,FALSE),"")</f>
        <v/>
      </c>
      <c r="AD225" s="291"/>
      <c r="AE225" s="297"/>
      <c r="AF225" s="294">
        <f t="shared" si="5"/>
        <v>0</v>
      </c>
      <c r="AG225" s="510"/>
      <c r="AP225" s="104" t="str">
        <f>IF($L$16="", "", VLOOKUP(Z225,【参考】数式用!$A$2:$O$57,14,FALSE))</f>
        <v/>
      </c>
      <c r="AQ225" s="28" t="e">
        <f>VLOOKUP(Z225,【参考】数式用!$A$2:$O$57,15,FALSE)</f>
        <v>#N/A</v>
      </c>
    </row>
    <row r="226" spans="1:43" ht="49.95" customHeight="1">
      <c r="A226" s="51">
        <v>192</v>
      </c>
      <c r="B226" s="670"/>
      <c r="C226" s="671"/>
      <c r="D226" s="671"/>
      <c r="E226" s="671"/>
      <c r="F226" s="671"/>
      <c r="G226" s="671"/>
      <c r="H226" s="671"/>
      <c r="I226" s="671"/>
      <c r="J226" s="671"/>
      <c r="K226" s="671"/>
      <c r="L226" s="642"/>
      <c r="M226" s="642"/>
      <c r="N226" s="642"/>
      <c r="O226" s="642"/>
      <c r="P226" s="642"/>
      <c r="Q226" s="610"/>
      <c r="R226" s="610"/>
      <c r="S226" s="610"/>
      <c r="T226" s="610"/>
      <c r="U226" s="610"/>
      <c r="V226" s="293"/>
      <c r="W226" s="590"/>
      <c r="X226" s="590"/>
      <c r="Y226" s="590"/>
      <c r="Z226" s="590"/>
      <c r="AA226" s="590"/>
      <c r="AB226" s="590"/>
      <c r="AC226" s="114" t="str">
        <f>IFERROR(VLOOKUP(Z226,【参考】数式用!$A$4:$B$57,2,FALSE),"")</f>
        <v/>
      </c>
      <c r="AD226" s="291"/>
      <c r="AE226" s="297"/>
      <c r="AF226" s="294">
        <f t="shared" si="5"/>
        <v>0</v>
      </c>
      <c r="AG226" s="510"/>
      <c r="AP226" s="104" t="str">
        <f>IF($L$16="", "", VLOOKUP(Z226,【参考】数式用!$A$2:$O$57,14,FALSE))</f>
        <v/>
      </c>
      <c r="AQ226" s="28" t="e">
        <f>VLOOKUP(Z226,【参考】数式用!$A$2:$O$57,15,FALSE)</f>
        <v>#N/A</v>
      </c>
    </row>
    <row r="227" spans="1:43" ht="49.95" customHeight="1">
      <c r="A227" s="51">
        <v>193</v>
      </c>
      <c r="B227" s="670"/>
      <c r="C227" s="671"/>
      <c r="D227" s="671"/>
      <c r="E227" s="671"/>
      <c r="F227" s="671"/>
      <c r="G227" s="671"/>
      <c r="H227" s="671"/>
      <c r="I227" s="671"/>
      <c r="J227" s="671"/>
      <c r="K227" s="671"/>
      <c r="L227" s="642"/>
      <c r="M227" s="642"/>
      <c r="N227" s="642"/>
      <c r="O227" s="642"/>
      <c r="P227" s="642"/>
      <c r="Q227" s="610"/>
      <c r="R227" s="610"/>
      <c r="S227" s="610"/>
      <c r="T227" s="610"/>
      <c r="U227" s="610"/>
      <c r="V227" s="293"/>
      <c r="W227" s="590"/>
      <c r="X227" s="590"/>
      <c r="Y227" s="590"/>
      <c r="Z227" s="590"/>
      <c r="AA227" s="590"/>
      <c r="AB227" s="590"/>
      <c r="AC227" s="114" t="str">
        <f>IFERROR(VLOOKUP(Z227,【参考】数式用!$A$4:$B$57,2,FALSE),"")</f>
        <v/>
      </c>
      <c r="AD227" s="291"/>
      <c r="AE227" s="297"/>
      <c r="AF227" s="294">
        <f t="shared" ref="AF227:AF233" si="6">AD227-AE227</f>
        <v>0</v>
      </c>
      <c r="AG227" s="510"/>
      <c r="AP227" s="104" t="str">
        <f>IF($L$16="", "", VLOOKUP(Z227,【参考】数式用!$A$2:$O$57,14,FALSE))</f>
        <v/>
      </c>
      <c r="AQ227" s="28" t="e">
        <f>VLOOKUP(Z227,【参考】数式用!$A$2:$O$57,15,FALSE)</f>
        <v>#N/A</v>
      </c>
    </row>
    <row r="228" spans="1:43" ht="49.95" customHeight="1">
      <c r="A228" s="51">
        <v>194</v>
      </c>
      <c r="B228" s="670"/>
      <c r="C228" s="671"/>
      <c r="D228" s="671"/>
      <c r="E228" s="671"/>
      <c r="F228" s="671"/>
      <c r="G228" s="671"/>
      <c r="H228" s="671"/>
      <c r="I228" s="671"/>
      <c r="J228" s="671"/>
      <c r="K228" s="671"/>
      <c r="L228" s="642"/>
      <c r="M228" s="642"/>
      <c r="N228" s="642"/>
      <c r="O228" s="642"/>
      <c r="P228" s="642"/>
      <c r="Q228" s="610"/>
      <c r="R228" s="610"/>
      <c r="S228" s="610"/>
      <c r="T228" s="610"/>
      <c r="U228" s="610"/>
      <c r="V228" s="293"/>
      <c r="W228" s="590"/>
      <c r="X228" s="590"/>
      <c r="Y228" s="590"/>
      <c r="Z228" s="590"/>
      <c r="AA228" s="590"/>
      <c r="AB228" s="590"/>
      <c r="AC228" s="114" t="str">
        <f>IFERROR(VLOOKUP(Z228,【参考】数式用!$A$4:$B$57,2,FALSE),"")</f>
        <v/>
      </c>
      <c r="AD228" s="291"/>
      <c r="AE228" s="297"/>
      <c r="AF228" s="294">
        <f t="shared" si="6"/>
        <v>0</v>
      </c>
      <c r="AG228" s="510"/>
      <c r="AP228" s="104" t="str">
        <f>IF($L$16="", "", VLOOKUP(Z228,【参考】数式用!$A$2:$O$57,14,FALSE))</f>
        <v/>
      </c>
      <c r="AQ228" s="28" t="e">
        <f>VLOOKUP(Z228,【参考】数式用!$A$2:$O$57,15,FALSE)</f>
        <v>#N/A</v>
      </c>
    </row>
    <row r="229" spans="1:43" ht="49.95" customHeight="1">
      <c r="A229" s="51">
        <v>195</v>
      </c>
      <c r="B229" s="670"/>
      <c r="C229" s="671"/>
      <c r="D229" s="671"/>
      <c r="E229" s="671"/>
      <c r="F229" s="671"/>
      <c r="G229" s="671"/>
      <c r="H229" s="671"/>
      <c r="I229" s="671"/>
      <c r="J229" s="671"/>
      <c r="K229" s="671"/>
      <c r="L229" s="642"/>
      <c r="M229" s="642"/>
      <c r="N229" s="642"/>
      <c r="O229" s="642"/>
      <c r="P229" s="642"/>
      <c r="Q229" s="610"/>
      <c r="R229" s="610"/>
      <c r="S229" s="610"/>
      <c r="T229" s="610"/>
      <c r="U229" s="610"/>
      <c r="V229" s="293"/>
      <c r="W229" s="590"/>
      <c r="X229" s="590"/>
      <c r="Y229" s="590"/>
      <c r="Z229" s="590"/>
      <c r="AA229" s="590"/>
      <c r="AB229" s="590"/>
      <c r="AC229" s="114" t="str">
        <f>IFERROR(VLOOKUP(Z229,【参考】数式用!$A$4:$B$57,2,FALSE),"")</f>
        <v/>
      </c>
      <c r="AD229" s="291"/>
      <c r="AE229" s="297"/>
      <c r="AF229" s="294">
        <f t="shared" si="6"/>
        <v>0</v>
      </c>
      <c r="AG229" s="510"/>
      <c r="AP229" s="104" t="str">
        <f>IF($L$16="", "", VLOOKUP(Z229,【参考】数式用!$A$2:$O$57,14,FALSE))</f>
        <v/>
      </c>
      <c r="AQ229" s="28" t="e">
        <f>VLOOKUP(Z229,【参考】数式用!$A$2:$O$57,15,FALSE)</f>
        <v>#N/A</v>
      </c>
    </row>
    <row r="230" spans="1:43" ht="49.95" customHeight="1">
      <c r="A230" s="51">
        <v>196</v>
      </c>
      <c r="B230" s="670"/>
      <c r="C230" s="671"/>
      <c r="D230" s="671"/>
      <c r="E230" s="671"/>
      <c r="F230" s="671"/>
      <c r="G230" s="671"/>
      <c r="H230" s="671"/>
      <c r="I230" s="671"/>
      <c r="J230" s="671"/>
      <c r="K230" s="671"/>
      <c r="L230" s="642"/>
      <c r="M230" s="642"/>
      <c r="N230" s="642"/>
      <c r="O230" s="642"/>
      <c r="P230" s="642"/>
      <c r="Q230" s="610"/>
      <c r="R230" s="610"/>
      <c r="S230" s="610"/>
      <c r="T230" s="610"/>
      <c r="U230" s="610"/>
      <c r="V230" s="293"/>
      <c r="W230" s="590"/>
      <c r="X230" s="590"/>
      <c r="Y230" s="590"/>
      <c r="Z230" s="590"/>
      <c r="AA230" s="590"/>
      <c r="AB230" s="590"/>
      <c r="AC230" s="114" t="str">
        <f>IFERROR(VLOOKUP(Z230,【参考】数式用!$A$4:$B$57,2,FALSE),"")</f>
        <v/>
      </c>
      <c r="AD230" s="291"/>
      <c r="AE230" s="297"/>
      <c r="AF230" s="294">
        <f t="shared" si="6"/>
        <v>0</v>
      </c>
      <c r="AG230" s="510"/>
      <c r="AP230" s="104" t="str">
        <f>IF($L$16="", "", VLOOKUP(Z230,【参考】数式用!$A$2:$O$57,14,FALSE))</f>
        <v/>
      </c>
      <c r="AQ230" s="28" t="e">
        <f>VLOOKUP(Z230,【参考】数式用!$A$2:$O$57,15,FALSE)</f>
        <v>#N/A</v>
      </c>
    </row>
    <row r="231" spans="1:43" ht="49.95" customHeight="1">
      <c r="A231" s="51">
        <v>197</v>
      </c>
      <c r="B231" s="670"/>
      <c r="C231" s="671"/>
      <c r="D231" s="671"/>
      <c r="E231" s="671"/>
      <c r="F231" s="671"/>
      <c r="G231" s="671"/>
      <c r="H231" s="671"/>
      <c r="I231" s="671"/>
      <c r="J231" s="671"/>
      <c r="K231" s="671"/>
      <c r="L231" s="642"/>
      <c r="M231" s="642"/>
      <c r="N231" s="642"/>
      <c r="O231" s="642"/>
      <c r="P231" s="642"/>
      <c r="Q231" s="610"/>
      <c r="R231" s="610"/>
      <c r="S231" s="610"/>
      <c r="T231" s="610"/>
      <c r="U231" s="610"/>
      <c r="V231" s="293"/>
      <c r="W231" s="590"/>
      <c r="X231" s="590"/>
      <c r="Y231" s="590"/>
      <c r="Z231" s="590"/>
      <c r="AA231" s="590"/>
      <c r="AB231" s="590"/>
      <c r="AC231" s="114" t="str">
        <f>IFERROR(VLOOKUP(Z231,【参考】数式用!$A$4:$B$57,2,FALSE),"")</f>
        <v/>
      </c>
      <c r="AD231" s="291"/>
      <c r="AE231" s="297"/>
      <c r="AF231" s="294">
        <f t="shared" si="6"/>
        <v>0</v>
      </c>
      <c r="AG231" s="510"/>
      <c r="AP231" s="104" t="str">
        <f>IF($L$16="", "", VLOOKUP(Z231,【参考】数式用!$A$2:$O$57,14,FALSE))</f>
        <v/>
      </c>
      <c r="AQ231" s="28" t="e">
        <f>VLOOKUP(Z231,【参考】数式用!$A$2:$O$57,15,FALSE)</f>
        <v>#N/A</v>
      </c>
    </row>
    <row r="232" spans="1:43" ht="49.95" customHeight="1">
      <c r="A232" s="51">
        <v>198</v>
      </c>
      <c r="B232" s="670"/>
      <c r="C232" s="671"/>
      <c r="D232" s="671"/>
      <c r="E232" s="671"/>
      <c r="F232" s="671"/>
      <c r="G232" s="671"/>
      <c r="H232" s="671"/>
      <c r="I232" s="671"/>
      <c r="J232" s="671"/>
      <c r="K232" s="671"/>
      <c r="L232" s="642"/>
      <c r="M232" s="642"/>
      <c r="N232" s="642"/>
      <c r="O232" s="642"/>
      <c r="P232" s="642"/>
      <c r="Q232" s="610"/>
      <c r="R232" s="610"/>
      <c r="S232" s="610"/>
      <c r="T232" s="610"/>
      <c r="U232" s="610"/>
      <c r="V232" s="293"/>
      <c r="W232" s="590"/>
      <c r="X232" s="590"/>
      <c r="Y232" s="590"/>
      <c r="Z232" s="590"/>
      <c r="AA232" s="590"/>
      <c r="AB232" s="590"/>
      <c r="AC232" s="114" t="str">
        <f>IFERROR(VLOOKUP(Z232,【参考】数式用!$A$4:$B$57,2,FALSE),"")</f>
        <v/>
      </c>
      <c r="AD232" s="291"/>
      <c r="AE232" s="297"/>
      <c r="AF232" s="294">
        <f t="shared" si="6"/>
        <v>0</v>
      </c>
      <c r="AG232" s="510"/>
      <c r="AP232" s="104" t="str">
        <f>IF($L$16="", "", VLOOKUP(Z232,【参考】数式用!$A$2:$O$57,14,FALSE))</f>
        <v/>
      </c>
      <c r="AQ232" s="28" t="e">
        <f>VLOOKUP(Z232,【参考】数式用!$A$2:$O$57,15,FALSE)</f>
        <v>#N/A</v>
      </c>
    </row>
    <row r="233" spans="1:43" ht="49.95" customHeight="1">
      <c r="A233" s="51">
        <v>199</v>
      </c>
      <c r="B233" s="670"/>
      <c r="C233" s="671"/>
      <c r="D233" s="671"/>
      <c r="E233" s="671"/>
      <c r="F233" s="671"/>
      <c r="G233" s="671"/>
      <c r="H233" s="671"/>
      <c r="I233" s="671"/>
      <c r="J233" s="671"/>
      <c r="K233" s="671"/>
      <c r="L233" s="642"/>
      <c r="M233" s="642"/>
      <c r="N233" s="642"/>
      <c r="O233" s="642"/>
      <c r="P233" s="642"/>
      <c r="Q233" s="610"/>
      <c r="R233" s="610"/>
      <c r="S233" s="610"/>
      <c r="T233" s="610"/>
      <c r="U233" s="610"/>
      <c r="V233" s="293"/>
      <c r="W233" s="590"/>
      <c r="X233" s="590"/>
      <c r="Y233" s="590"/>
      <c r="Z233" s="590"/>
      <c r="AA233" s="590"/>
      <c r="AB233" s="590"/>
      <c r="AC233" s="114" t="str">
        <f>IFERROR(VLOOKUP(Z233,【参考】数式用!$A$4:$B$57,2,FALSE),"")</f>
        <v/>
      </c>
      <c r="AD233" s="291"/>
      <c r="AE233" s="297"/>
      <c r="AF233" s="294">
        <f t="shared" si="6"/>
        <v>0</v>
      </c>
      <c r="AG233" s="510"/>
      <c r="AP233" s="104" t="str">
        <f>IF($L$16="", "", VLOOKUP(Z233,【参考】数式用!$A$2:$O$57,14,FALSE))</f>
        <v/>
      </c>
      <c r="AQ233" s="28" t="e">
        <f>VLOOKUP(Z233,【参考】数式用!$A$2:$O$57,15,FALSE)</f>
        <v>#N/A</v>
      </c>
    </row>
    <row r="234" spans="1:43" ht="49.95" customHeight="1" thickBot="1">
      <c r="A234" s="51">
        <v>200</v>
      </c>
      <c r="B234" s="670"/>
      <c r="C234" s="671"/>
      <c r="D234" s="671"/>
      <c r="E234" s="671"/>
      <c r="F234" s="671"/>
      <c r="G234" s="671"/>
      <c r="H234" s="671"/>
      <c r="I234" s="671"/>
      <c r="J234" s="671"/>
      <c r="K234" s="671"/>
      <c r="L234" s="642"/>
      <c r="M234" s="642"/>
      <c r="N234" s="642"/>
      <c r="O234" s="642"/>
      <c r="P234" s="642"/>
      <c r="Q234" s="610"/>
      <c r="R234" s="610"/>
      <c r="S234" s="610"/>
      <c r="T234" s="610"/>
      <c r="U234" s="610"/>
      <c r="V234" s="293"/>
      <c r="W234" s="596"/>
      <c r="X234" s="596"/>
      <c r="Y234" s="596"/>
      <c r="Z234" s="590"/>
      <c r="AA234" s="590"/>
      <c r="AB234" s="590"/>
      <c r="AC234" s="298" t="str">
        <f>IFERROR(VLOOKUP(Z234,【参考】数式用!$A$4:$B$57,2,FALSE),"")</f>
        <v/>
      </c>
      <c r="AD234" s="299"/>
      <c r="AE234" s="300"/>
      <c r="AF234" s="294">
        <f t="shared" si="2"/>
        <v>0</v>
      </c>
      <c r="AG234" s="510"/>
      <c r="AP234" s="104" t="str">
        <f>IF($L$16="", "", VLOOKUP(Z234,【参考】数式用!$A$2:$O$57,14,FALSE))</f>
        <v/>
      </c>
      <c r="AQ234" s="28" t="e">
        <f>VLOOKUP(Z234,【参考】数式用!$A$2:$O$57,15,FALSE)</f>
        <v>#N/A</v>
      </c>
    </row>
  </sheetData>
  <sheetProtection algorithmName="SHA-512" hashValue="6dsOSvhfx/SOTN7e0DVXrhOwfVamLCyuYGRAlDVAIHgP041QArsOHWkbQZMo80Ukcnj4bbs8jBFNYnJMgw0Hug==" saltValue="yjKaoEQYfdfj9Sycg3yWgA==" spinCount="100000" sheet="1" sort="0" autoFilter="0"/>
  <dataConsolidate/>
  <mergeCells count="1051">
    <mergeCell ref="B233:K233"/>
    <mergeCell ref="L233:P233"/>
    <mergeCell ref="Q233:U233"/>
    <mergeCell ref="W233:Y233"/>
    <mergeCell ref="Z233:AB233"/>
    <mergeCell ref="B231:K231"/>
    <mergeCell ref="L231:P231"/>
    <mergeCell ref="Q231:U231"/>
    <mergeCell ref="W231:Y231"/>
    <mergeCell ref="Z231:AB231"/>
    <mergeCell ref="B232:K232"/>
    <mergeCell ref="L232:P232"/>
    <mergeCell ref="Q232:U232"/>
    <mergeCell ref="W232:Y232"/>
    <mergeCell ref="Z232:AB232"/>
    <mergeCell ref="B229:K229"/>
    <mergeCell ref="L229:P229"/>
    <mergeCell ref="Q229:U229"/>
    <mergeCell ref="W229:Y229"/>
    <mergeCell ref="Z229:AB229"/>
    <mergeCell ref="B230:K230"/>
    <mergeCell ref="L230:P230"/>
    <mergeCell ref="Q230:U230"/>
    <mergeCell ref="W230:Y230"/>
    <mergeCell ref="Z230:AB230"/>
    <mergeCell ref="B227:K227"/>
    <mergeCell ref="L227:P227"/>
    <mergeCell ref="Q227:U227"/>
    <mergeCell ref="W227:Y227"/>
    <mergeCell ref="Z227:AB227"/>
    <mergeCell ref="B228:K228"/>
    <mergeCell ref="L228:P228"/>
    <mergeCell ref="Q228:U228"/>
    <mergeCell ref="W228:Y228"/>
    <mergeCell ref="Z228:AB228"/>
    <mergeCell ref="B225:K225"/>
    <mergeCell ref="L225:P225"/>
    <mergeCell ref="Q225:U225"/>
    <mergeCell ref="W225:Y225"/>
    <mergeCell ref="Z225:AB225"/>
    <mergeCell ref="B226:K226"/>
    <mergeCell ref="L226:P226"/>
    <mergeCell ref="Q226:U226"/>
    <mergeCell ref="W226:Y226"/>
    <mergeCell ref="Z226:AB226"/>
    <mergeCell ref="B223:K223"/>
    <mergeCell ref="L223:P223"/>
    <mergeCell ref="Q223:U223"/>
    <mergeCell ref="W223:Y223"/>
    <mergeCell ref="Z223:AB223"/>
    <mergeCell ref="B224:K224"/>
    <mergeCell ref="L224:P224"/>
    <mergeCell ref="Q224:U224"/>
    <mergeCell ref="W224:Y224"/>
    <mergeCell ref="Z224:AB224"/>
    <mergeCell ref="B221:K221"/>
    <mergeCell ref="L221:P221"/>
    <mergeCell ref="Q221:U221"/>
    <mergeCell ref="W221:Y221"/>
    <mergeCell ref="Z221:AB221"/>
    <mergeCell ref="B222:K222"/>
    <mergeCell ref="L222:P222"/>
    <mergeCell ref="Q222:U222"/>
    <mergeCell ref="W222:Y222"/>
    <mergeCell ref="Z222:AB222"/>
    <mergeCell ref="B219:K219"/>
    <mergeCell ref="L219:P219"/>
    <mergeCell ref="Q219:U219"/>
    <mergeCell ref="W219:Y219"/>
    <mergeCell ref="Z219:AB219"/>
    <mergeCell ref="B220:K220"/>
    <mergeCell ref="L220:P220"/>
    <mergeCell ref="Q220:U220"/>
    <mergeCell ref="W220:Y220"/>
    <mergeCell ref="Z220:AB220"/>
    <mergeCell ref="B217:K217"/>
    <mergeCell ref="L217:P217"/>
    <mergeCell ref="Q217:U217"/>
    <mergeCell ref="W217:Y217"/>
    <mergeCell ref="Z217:AB217"/>
    <mergeCell ref="B218:K218"/>
    <mergeCell ref="L218:P218"/>
    <mergeCell ref="Q218:U218"/>
    <mergeCell ref="W218:Y218"/>
    <mergeCell ref="Z218:AB218"/>
    <mergeCell ref="B215:K215"/>
    <mergeCell ref="L215:P215"/>
    <mergeCell ref="Q215:U215"/>
    <mergeCell ref="W215:Y215"/>
    <mergeCell ref="Z215:AB215"/>
    <mergeCell ref="B216:K216"/>
    <mergeCell ref="L216:P216"/>
    <mergeCell ref="Q216:U216"/>
    <mergeCell ref="W216:Y216"/>
    <mergeCell ref="Z216:AB216"/>
    <mergeCell ref="B213:K213"/>
    <mergeCell ref="L213:P213"/>
    <mergeCell ref="Q213:U213"/>
    <mergeCell ref="W213:Y213"/>
    <mergeCell ref="Z213:AB213"/>
    <mergeCell ref="B214:K214"/>
    <mergeCell ref="L214:P214"/>
    <mergeCell ref="Q214:U214"/>
    <mergeCell ref="W214:Y214"/>
    <mergeCell ref="Z214:AB214"/>
    <mergeCell ref="B211:K211"/>
    <mergeCell ref="L211:P211"/>
    <mergeCell ref="Q211:U211"/>
    <mergeCell ref="W211:Y211"/>
    <mergeCell ref="Z211:AB211"/>
    <mergeCell ref="B212:K212"/>
    <mergeCell ref="L212:P212"/>
    <mergeCell ref="Q212:U212"/>
    <mergeCell ref="W212:Y212"/>
    <mergeCell ref="Z212:AB212"/>
    <mergeCell ref="B209:K209"/>
    <mergeCell ref="L209:P209"/>
    <mergeCell ref="Q209:U209"/>
    <mergeCell ref="W209:Y209"/>
    <mergeCell ref="Z209:AB209"/>
    <mergeCell ref="B210:K210"/>
    <mergeCell ref="L210:P210"/>
    <mergeCell ref="Q210:U210"/>
    <mergeCell ref="W210:Y210"/>
    <mergeCell ref="Z210:AB210"/>
    <mergeCell ref="B207:K207"/>
    <mergeCell ref="L207:P207"/>
    <mergeCell ref="Q207:U207"/>
    <mergeCell ref="W207:Y207"/>
    <mergeCell ref="Z207:AB207"/>
    <mergeCell ref="B208:K208"/>
    <mergeCell ref="L208:P208"/>
    <mergeCell ref="Q208:U208"/>
    <mergeCell ref="W208:Y208"/>
    <mergeCell ref="Z208:AB208"/>
    <mergeCell ref="B205:K205"/>
    <mergeCell ref="L205:P205"/>
    <mergeCell ref="Q205:U205"/>
    <mergeCell ref="W205:Y205"/>
    <mergeCell ref="Z205:AB205"/>
    <mergeCell ref="B206:K206"/>
    <mergeCell ref="L206:P206"/>
    <mergeCell ref="Q206:U206"/>
    <mergeCell ref="W206:Y206"/>
    <mergeCell ref="Z206:AB206"/>
    <mergeCell ref="B203:K203"/>
    <mergeCell ref="L203:P203"/>
    <mergeCell ref="Q203:U203"/>
    <mergeCell ref="W203:Y203"/>
    <mergeCell ref="Z203:AB203"/>
    <mergeCell ref="B204:K204"/>
    <mergeCell ref="L204:P204"/>
    <mergeCell ref="Q204:U204"/>
    <mergeCell ref="W204:Y204"/>
    <mergeCell ref="Z204:AB204"/>
    <mergeCell ref="B201:K201"/>
    <mergeCell ref="L201:P201"/>
    <mergeCell ref="Q201:U201"/>
    <mergeCell ref="W201:Y201"/>
    <mergeCell ref="Z201:AB201"/>
    <mergeCell ref="B202:K202"/>
    <mergeCell ref="L202:P202"/>
    <mergeCell ref="Q202:U202"/>
    <mergeCell ref="W202:Y202"/>
    <mergeCell ref="Z202:AB202"/>
    <mergeCell ref="B199:K199"/>
    <mergeCell ref="L199:P199"/>
    <mergeCell ref="Q199:U199"/>
    <mergeCell ref="W199:Y199"/>
    <mergeCell ref="Z199:AB199"/>
    <mergeCell ref="B200:K200"/>
    <mergeCell ref="L200:P200"/>
    <mergeCell ref="Q200:U200"/>
    <mergeCell ref="W200:Y200"/>
    <mergeCell ref="Z200:AB200"/>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193:K193"/>
    <mergeCell ref="L193:P193"/>
    <mergeCell ref="Q193:U193"/>
    <mergeCell ref="W193:Y193"/>
    <mergeCell ref="Z193:AB193"/>
    <mergeCell ref="B194:K194"/>
    <mergeCell ref="L194:P194"/>
    <mergeCell ref="Q194:U194"/>
    <mergeCell ref="W194:Y194"/>
    <mergeCell ref="Z194:AB194"/>
    <mergeCell ref="L191:P191"/>
    <mergeCell ref="Q191:U191"/>
    <mergeCell ref="W191:Y191"/>
    <mergeCell ref="Z191:AB191"/>
    <mergeCell ref="B192:K192"/>
    <mergeCell ref="L192:P192"/>
    <mergeCell ref="Q192:U192"/>
    <mergeCell ref="W192:Y192"/>
    <mergeCell ref="Z192:AB192"/>
    <mergeCell ref="B189:K189"/>
    <mergeCell ref="L189:P189"/>
    <mergeCell ref="Q189:U189"/>
    <mergeCell ref="W189:Y189"/>
    <mergeCell ref="Z189:AB189"/>
    <mergeCell ref="B190:K190"/>
    <mergeCell ref="L190:P190"/>
    <mergeCell ref="Q190:U190"/>
    <mergeCell ref="W190:Y190"/>
    <mergeCell ref="Z190:AB190"/>
    <mergeCell ref="L187:P187"/>
    <mergeCell ref="Q187:U187"/>
    <mergeCell ref="W187:Y187"/>
    <mergeCell ref="Z187:AB187"/>
    <mergeCell ref="B188:K188"/>
    <mergeCell ref="L188:P188"/>
    <mergeCell ref="Q188:U188"/>
    <mergeCell ref="W188:Y188"/>
    <mergeCell ref="Z188:AB188"/>
    <mergeCell ref="B185:K185"/>
    <mergeCell ref="L185:P185"/>
    <mergeCell ref="Q185:U185"/>
    <mergeCell ref="W185:Y185"/>
    <mergeCell ref="Z185:AB185"/>
    <mergeCell ref="B186:K186"/>
    <mergeCell ref="L186:P186"/>
    <mergeCell ref="Q186:U186"/>
    <mergeCell ref="W186:Y186"/>
    <mergeCell ref="Z186:AB186"/>
    <mergeCell ref="L183:P183"/>
    <mergeCell ref="Q183:U183"/>
    <mergeCell ref="W183:Y183"/>
    <mergeCell ref="Z183:AB183"/>
    <mergeCell ref="B184:K184"/>
    <mergeCell ref="L184:P184"/>
    <mergeCell ref="Q184:U184"/>
    <mergeCell ref="W184:Y184"/>
    <mergeCell ref="Z184:AB184"/>
    <mergeCell ref="B181:K181"/>
    <mergeCell ref="L181:P181"/>
    <mergeCell ref="Q181:U181"/>
    <mergeCell ref="W181:Y181"/>
    <mergeCell ref="Z181:AB181"/>
    <mergeCell ref="B182:K182"/>
    <mergeCell ref="L182:P182"/>
    <mergeCell ref="Q182:U182"/>
    <mergeCell ref="W182:Y182"/>
    <mergeCell ref="Z182:AB182"/>
    <mergeCell ref="L179:P179"/>
    <mergeCell ref="Q179:U179"/>
    <mergeCell ref="W179:Y179"/>
    <mergeCell ref="Z179:AB179"/>
    <mergeCell ref="B180:K180"/>
    <mergeCell ref="L180:P180"/>
    <mergeCell ref="Q180:U180"/>
    <mergeCell ref="W180:Y180"/>
    <mergeCell ref="Z180:AB180"/>
    <mergeCell ref="B177:K177"/>
    <mergeCell ref="L177:P177"/>
    <mergeCell ref="Q177:U177"/>
    <mergeCell ref="W177:Y177"/>
    <mergeCell ref="Z177:AB177"/>
    <mergeCell ref="B178:K178"/>
    <mergeCell ref="L178:P178"/>
    <mergeCell ref="Q178:U178"/>
    <mergeCell ref="W178:Y178"/>
    <mergeCell ref="Z178:AB178"/>
    <mergeCell ref="L175:P175"/>
    <mergeCell ref="Q175:U175"/>
    <mergeCell ref="W175:Y175"/>
    <mergeCell ref="Z175:AB175"/>
    <mergeCell ref="B176:K176"/>
    <mergeCell ref="L176:P176"/>
    <mergeCell ref="Q176:U176"/>
    <mergeCell ref="W176:Y176"/>
    <mergeCell ref="Z176:AB176"/>
    <mergeCell ref="B173:K173"/>
    <mergeCell ref="L173:P173"/>
    <mergeCell ref="Q173:U173"/>
    <mergeCell ref="W173:Y173"/>
    <mergeCell ref="Z173:AB173"/>
    <mergeCell ref="B174:K174"/>
    <mergeCell ref="L174:P174"/>
    <mergeCell ref="Q174:U174"/>
    <mergeCell ref="W174:Y174"/>
    <mergeCell ref="Z174:AB174"/>
    <mergeCell ref="L171:P171"/>
    <mergeCell ref="Q171:U171"/>
    <mergeCell ref="W171:Y171"/>
    <mergeCell ref="Z171:AB171"/>
    <mergeCell ref="B172:K172"/>
    <mergeCell ref="L172:P172"/>
    <mergeCell ref="Q172:U172"/>
    <mergeCell ref="W172:Y172"/>
    <mergeCell ref="Z172:AB172"/>
    <mergeCell ref="B169:K169"/>
    <mergeCell ref="L169:P169"/>
    <mergeCell ref="Q169:U169"/>
    <mergeCell ref="W169:Y169"/>
    <mergeCell ref="Z169:AB169"/>
    <mergeCell ref="B170:K170"/>
    <mergeCell ref="L170:P170"/>
    <mergeCell ref="Q170:U170"/>
    <mergeCell ref="W170:Y170"/>
    <mergeCell ref="Z170:AB170"/>
    <mergeCell ref="L167:P167"/>
    <mergeCell ref="Q167:U167"/>
    <mergeCell ref="W167:Y167"/>
    <mergeCell ref="Z167:AB167"/>
    <mergeCell ref="B168:K168"/>
    <mergeCell ref="L168:P168"/>
    <mergeCell ref="Q168:U168"/>
    <mergeCell ref="W168:Y168"/>
    <mergeCell ref="Z168:AB168"/>
    <mergeCell ref="B165:K165"/>
    <mergeCell ref="L165:P165"/>
    <mergeCell ref="Q165:U165"/>
    <mergeCell ref="W165:Y165"/>
    <mergeCell ref="Z165:AB165"/>
    <mergeCell ref="B166:K166"/>
    <mergeCell ref="L166:P166"/>
    <mergeCell ref="Q166:U166"/>
    <mergeCell ref="W166:Y166"/>
    <mergeCell ref="Z166:AB166"/>
    <mergeCell ref="L163:P163"/>
    <mergeCell ref="Q163:U163"/>
    <mergeCell ref="W163:Y163"/>
    <mergeCell ref="Z163:AB163"/>
    <mergeCell ref="B164:K164"/>
    <mergeCell ref="L164:P164"/>
    <mergeCell ref="Q164:U164"/>
    <mergeCell ref="W164:Y164"/>
    <mergeCell ref="Z164:AB164"/>
    <mergeCell ref="L161:P161"/>
    <mergeCell ref="Q161:U161"/>
    <mergeCell ref="W161:Y161"/>
    <mergeCell ref="Z161:AB161"/>
    <mergeCell ref="B162:K162"/>
    <mergeCell ref="L162:P162"/>
    <mergeCell ref="Q162:U162"/>
    <mergeCell ref="W162:Y162"/>
    <mergeCell ref="Z162:AB162"/>
    <mergeCell ref="L159:P159"/>
    <mergeCell ref="Q159:U159"/>
    <mergeCell ref="W159:Y159"/>
    <mergeCell ref="Z159:AB159"/>
    <mergeCell ref="B160:K160"/>
    <mergeCell ref="L160:P160"/>
    <mergeCell ref="Q160:U160"/>
    <mergeCell ref="W160:Y160"/>
    <mergeCell ref="Z160:AB160"/>
    <mergeCell ref="L157:P157"/>
    <mergeCell ref="Q157:U157"/>
    <mergeCell ref="W157:Y157"/>
    <mergeCell ref="Z157:AB157"/>
    <mergeCell ref="B158:K158"/>
    <mergeCell ref="L158:P158"/>
    <mergeCell ref="Q158:U158"/>
    <mergeCell ref="W158:Y158"/>
    <mergeCell ref="Z158:AB158"/>
    <mergeCell ref="L155:P155"/>
    <mergeCell ref="Q155:U155"/>
    <mergeCell ref="W155:Y155"/>
    <mergeCell ref="Z155:AB155"/>
    <mergeCell ref="B156:K156"/>
    <mergeCell ref="L156:P156"/>
    <mergeCell ref="Q156:U156"/>
    <mergeCell ref="W156:Y156"/>
    <mergeCell ref="Z156:AB156"/>
    <mergeCell ref="L153:P153"/>
    <mergeCell ref="Q153:U153"/>
    <mergeCell ref="W153:Y153"/>
    <mergeCell ref="Z153:AB153"/>
    <mergeCell ref="B154:K154"/>
    <mergeCell ref="L154:P154"/>
    <mergeCell ref="Q154:U154"/>
    <mergeCell ref="W154:Y154"/>
    <mergeCell ref="Z154:AB154"/>
    <mergeCell ref="L151:P151"/>
    <mergeCell ref="Q151:U151"/>
    <mergeCell ref="W151:Y151"/>
    <mergeCell ref="Z151:AB151"/>
    <mergeCell ref="B152:K152"/>
    <mergeCell ref="L152:P152"/>
    <mergeCell ref="Q152:U152"/>
    <mergeCell ref="W152:Y152"/>
    <mergeCell ref="Z152:AB152"/>
    <mergeCell ref="L149:P149"/>
    <mergeCell ref="Q149:U149"/>
    <mergeCell ref="W149:Y149"/>
    <mergeCell ref="Z149:AB149"/>
    <mergeCell ref="B150:K150"/>
    <mergeCell ref="L150:P150"/>
    <mergeCell ref="Q150:U150"/>
    <mergeCell ref="W150:Y150"/>
    <mergeCell ref="Z150:AB150"/>
    <mergeCell ref="L147:P147"/>
    <mergeCell ref="Q147:U147"/>
    <mergeCell ref="W147:Y147"/>
    <mergeCell ref="Z147:AB147"/>
    <mergeCell ref="B148:K148"/>
    <mergeCell ref="L148:P148"/>
    <mergeCell ref="Q148:U148"/>
    <mergeCell ref="W148:Y148"/>
    <mergeCell ref="Z148:AB148"/>
    <mergeCell ref="L145:P145"/>
    <mergeCell ref="Q145:U145"/>
    <mergeCell ref="W145:Y145"/>
    <mergeCell ref="Z145:AB145"/>
    <mergeCell ref="B146:K146"/>
    <mergeCell ref="L146:P146"/>
    <mergeCell ref="Q146:U146"/>
    <mergeCell ref="W146:Y146"/>
    <mergeCell ref="Z146:AB146"/>
    <mergeCell ref="L143:P143"/>
    <mergeCell ref="Q143:U143"/>
    <mergeCell ref="W143:Y143"/>
    <mergeCell ref="Z143:AB143"/>
    <mergeCell ref="B144:K144"/>
    <mergeCell ref="L144:P144"/>
    <mergeCell ref="Q144:U144"/>
    <mergeCell ref="W144:Y144"/>
    <mergeCell ref="Z144:AB144"/>
    <mergeCell ref="L141:P141"/>
    <mergeCell ref="Q141:U141"/>
    <mergeCell ref="W141:Y141"/>
    <mergeCell ref="Z141:AB141"/>
    <mergeCell ref="B142:K142"/>
    <mergeCell ref="L142:P142"/>
    <mergeCell ref="Q142:U142"/>
    <mergeCell ref="W142:Y142"/>
    <mergeCell ref="Z142:AB142"/>
    <mergeCell ref="L139:P139"/>
    <mergeCell ref="Q139:U139"/>
    <mergeCell ref="W139:Y139"/>
    <mergeCell ref="Z139:AB139"/>
    <mergeCell ref="B140:K140"/>
    <mergeCell ref="L140:P140"/>
    <mergeCell ref="Q140:U140"/>
    <mergeCell ref="W140:Y140"/>
    <mergeCell ref="Z140:AB140"/>
    <mergeCell ref="L137:P137"/>
    <mergeCell ref="Q137:U137"/>
    <mergeCell ref="W137:Y137"/>
    <mergeCell ref="Z137:AB137"/>
    <mergeCell ref="B138:K138"/>
    <mergeCell ref="L138:P138"/>
    <mergeCell ref="Q138:U138"/>
    <mergeCell ref="W138:Y138"/>
    <mergeCell ref="Z138:AB138"/>
    <mergeCell ref="L135:P135"/>
    <mergeCell ref="Q135:U135"/>
    <mergeCell ref="W135:Y135"/>
    <mergeCell ref="Z135:AB135"/>
    <mergeCell ref="B136:K136"/>
    <mergeCell ref="L136:P136"/>
    <mergeCell ref="Q136:U136"/>
    <mergeCell ref="W136:Y136"/>
    <mergeCell ref="Z136:AB136"/>
    <mergeCell ref="W73:Y73"/>
    <mergeCell ref="W72:Y72"/>
    <mergeCell ref="Q71:U71"/>
    <mergeCell ref="Q70:U70"/>
    <mergeCell ref="Q84:U84"/>
    <mergeCell ref="Q83:U83"/>
    <mergeCell ref="Q82:U82"/>
    <mergeCell ref="Q81:U81"/>
    <mergeCell ref="W82:Y82"/>
    <mergeCell ref="W81:Y81"/>
    <mergeCell ref="Z70:AB70"/>
    <mergeCell ref="Z71:AB71"/>
    <mergeCell ref="W102:Y102"/>
    <mergeCell ref="W101:Y101"/>
    <mergeCell ref="W100:Y100"/>
    <mergeCell ref="W99:Y99"/>
    <mergeCell ref="W98:Y98"/>
    <mergeCell ref="W97:Y97"/>
    <mergeCell ref="W96:Y96"/>
    <mergeCell ref="W93:Y93"/>
    <mergeCell ref="W92:Y92"/>
    <mergeCell ref="W95:Y95"/>
    <mergeCell ref="W94:Y94"/>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L51:P51"/>
    <mergeCell ref="L52:P52"/>
    <mergeCell ref="B50:K50"/>
    <mergeCell ref="B49:K49"/>
    <mergeCell ref="L48:P48"/>
    <mergeCell ref="Q48:U48"/>
    <mergeCell ref="B51:K51"/>
    <mergeCell ref="Q47:U47"/>
    <mergeCell ref="B52:K52"/>
    <mergeCell ref="L41:P41"/>
    <mergeCell ref="L56:P56"/>
    <mergeCell ref="Z40:AB40"/>
    <mergeCell ref="W62:Y62"/>
    <mergeCell ref="W63:Y63"/>
    <mergeCell ref="W68:Y68"/>
    <mergeCell ref="Z66:AB66"/>
    <mergeCell ref="Z67:AB67"/>
    <mergeCell ref="W64:Y64"/>
    <mergeCell ref="W65:Y65"/>
    <mergeCell ref="W66:Y66"/>
    <mergeCell ref="W67:Y67"/>
    <mergeCell ref="Z68:AB68"/>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Q63:U63"/>
    <mergeCell ref="B69:K69"/>
    <mergeCell ref="B54:K54"/>
    <mergeCell ref="B58:K58"/>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64:K64"/>
    <mergeCell ref="B65:K65"/>
    <mergeCell ref="B68:K68"/>
    <mergeCell ref="L64:P64"/>
    <mergeCell ref="L67:P67"/>
    <mergeCell ref="L73:P73"/>
    <mergeCell ref="L72:P72"/>
    <mergeCell ref="B70:K70"/>
    <mergeCell ref="B89:K89"/>
    <mergeCell ref="B91:K91"/>
    <mergeCell ref="B72:K72"/>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15:K115"/>
    <mergeCell ref="L84:P84"/>
    <mergeCell ref="L81:P81"/>
    <mergeCell ref="L101:P101"/>
    <mergeCell ref="B84:K84"/>
    <mergeCell ref="L85:P85"/>
    <mergeCell ref="L86:P86"/>
    <mergeCell ref="Q112:U112"/>
    <mergeCell ref="B234:K234"/>
    <mergeCell ref="B126:K126"/>
    <mergeCell ref="B127:K127"/>
    <mergeCell ref="B128:K128"/>
    <mergeCell ref="B129:K129"/>
    <mergeCell ref="B130:K130"/>
    <mergeCell ref="B131:K131"/>
    <mergeCell ref="B132:K132"/>
    <mergeCell ref="B133:K133"/>
    <mergeCell ref="B134:K134"/>
    <mergeCell ref="B135:K135"/>
    <mergeCell ref="B137:K137"/>
    <mergeCell ref="B139:K139"/>
    <mergeCell ref="B141:K141"/>
    <mergeCell ref="B143:K143"/>
    <mergeCell ref="B145:K145"/>
    <mergeCell ref="B147:K147"/>
    <mergeCell ref="B149:K149"/>
    <mergeCell ref="B151:K151"/>
    <mergeCell ref="B153:K153"/>
    <mergeCell ref="B155:K155"/>
    <mergeCell ref="B157:K157"/>
    <mergeCell ref="B159:K159"/>
    <mergeCell ref="B161:K161"/>
    <mergeCell ref="B163:K163"/>
    <mergeCell ref="B167:K167"/>
    <mergeCell ref="B171:K171"/>
    <mergeCell ref="B175:K175"/>
    <mergeCell ref="B179:K179"/>
    <mergeCell ref="B183:K183"/>
    <mergeCell ref="B187:K187"/>
    <mergeCell ref="B191:K191"/>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Q43:U43"/>
    <mergeCell ref="Q39:U39"/>
    <mergeCell ref="Q40:U40"/>
    <mergeCell ref="Q57:U57"/>
    <mergeCell ref="Q52:U52"/>
    <mergeCell ref="Q44:U44"/>
    <mergeCell ref="Q49:U49"/>
    <mergeCell ref="L46:P46"/>
    <mergeCell ref="B44:K44"/>
    <mergeCell ref="B45:K45"/>
    <mergeCell ref="B46:K46"/>
    <mergeCell ref="B47:K47"/>
    <mergeCell ref="B48:K48"/>
    <mergeCell ref="L45:P45"/>
    <mergeCell ref="L50:P50"/>
    <mergeCell ref="B73:K73"/>
    <mergeCell ref="L75:P75"/>
    <mergeCell ref="L77:P77"/>
    <mergeCell ref="L87:P87"/>
    <mergeCell ref="L88:P88"/>
    <mergeCell ref="L74:P74"/>
    <mergeCell ref="B62:K62"/>
    <mergeCell ref="B63:K63"/>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92:P92"/>
    <mergeCell ref="L93:P93"/>
    <mergeCell ref="Q108:U108"/>
    <mergeCell ref="Q107:U107"/>
    <mergeCell ref="Q106:U106"/>
    <mergeCell ref="Q105:U105"/>
    <mergeCell ref="Q104:U104"/>
    <mergeCell ref="B74:K74"/>
    <mergeCell ref="Q86:U86"/>
    <mergeCell ref="Q85:U85"/>
    <mergeCell ref="Q80:U80"/>
    <mergeCell ref="Q79:U79"/>
    <mergeCell ref="L234:P234"/>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234:U234"/>
    <mergeCell ref="Q120:U120"/>
    <mergeCell ref="Q119:U119"/>
    <mergeCell ref="Q118:U118"/>
    <mergeCell ref="Q117:U117"/>
    <mergeCell ref="L108:P108"/>
    <mergeCell ref="L134:P134"/>
    <mergeCell ref="L123:P123"/>
    <mergeCell ref="L124:P12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Z39:AB39"/>
    <mergeCell ref="L36:P36"/>
    <mergeCell ref="B38:K38"/>
    <mergeCell ref="W38:Y38"/>
    <mergeCell ref="Z38:AB38"/>
    <mergeCell ref="AD33:AD3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0:AG30"/>
    <mergeCell ref="AF33:AF34"/>
    <mergeCell ref="Q36:U36"/>
    <mergeCell ref="W35:Y35"/>
    <mergeCell ref="L20:AF20"/>
    <mergeCell ref="AC33:AC34"/>
    <mergeCell ref="A33:A34"/>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W33:Y34"/>
    <mergeCell ref="L38:P38"/>
    <mergeCell ref="Q38:U38"/>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234:AB234"/>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110:AB110"/>
    <mergeCell ref="W75:Y75"/>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99:AB99"/>
    <mergeCell ref="Z111:AB111"/>
    <mergeCell ref="Z112:AB112"/>
    <mergeCell ref="Z49:AB49"/>
    <mergeCell ref="W234:Y234"/>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s>
  <phoneticPr fontId="14"/>
  <conditionalFormatting sqref="AG35:AG234">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234"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234"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Z35:AB234</xm:sqref>
        </x14:dataValidation>
        <x14:dataValidation type="list" allowBlank="1" showInputMessage="1" showErrorMessage="1" xr:uid="{9DAE3ADC-92C3-476C-AED7-ABA654180295}">
          <x14:formula1>
            <xm:f>【参考】数式用!$T$3:$T$49</xm:f>
          </x14:formula1>
          <xm:sqref>Q35:U234</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212"/>
  <sheetViews>
    <sheetView view="pageBreakPreview" zoomScale="80" zoomScaleNormal="85" zoomScaleSheetLayoutView="80"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317"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18.33203125" style="221" hidden="1" customWidth="1"/>
    <col min="45" max="45" width="21.6640625" style="17" hidden="1" customWidth="1"/>
    <col min="46" max="46" width="16.33203125" style="221" hidden="1" customWidth="1"/>
    <col min="47" max="47" width="14.33203125" style="221" hidden="1" customWidth="1"/>
    <col min="48" max="49" width="25.109375" style="221" hidden="1" customWidth="1"/>
    <col min="50" max="50" width="21.77734375" style="221" hidden="1" customWidth="1"/>
    <col min="51" max="52" width="17" style="221" hidden="1" customWidth="1"/>
    <col min="53" max="53" width="10" style="221" hidden="1" customWidth="1"/>
    <col min="54" max="54" width="29.44140625" style="221" hidden="1" customWidth="1"/>
    <col min="55" max="55" width="16.33203125" style="221" hidden="1" customWidth="1"/>
    <col min="56" max="59" width="10" style="221" hidden="1" customWidth="1"/>
    <col min="60" max="60" width="14.33203125" style="221" hidden="1" customWidth="1"/>
    <col min="61" max="61" width="13.88671875" style="221" bestFit="1" customWidth="1"/>
    <col min="62" max="62" width="15.33203125" style="221" customWidth="1"/>
    <col min="63" max="63" width="12.88671875" style="221" customWidth="1"/>
    <col min="64" max="64" width="11.33203125" style="221" customWidth="1"/>
    <col min="65" max="67" width="6.88671875" style="221" customWidth="1"/>
    <col min="68" max="68" width="6.88671875" style="222" customWidth="1"/>
    <col min="69" max="69" width="22.109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15" t="s">
        <v>3</v>
      </c>
      <c r="AK1" s="515"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743" t="s">
        <v>40</v>
      </c>
      <c r="B3" s="743"/>
      <c r="C3" s="744"/>
      <c r="D3" s="745" t="str">
        <f>IF(基本情報入力シート!L16="","",基本情報入力シート!L16)</f>
        <v/>
      </c>
      <c r="E3" s="746"/>
      <c r="F3" s="746"/>
      <c r="G3" s="746"/>
      <c r="H3" s="746"/>
      <c r="I3" s="746"/>
      <c r="J3" s="747"/>
      <c r="K3" s="98"/>
      <c r="L3" s="229"/>
      <c r="M3" s="229"/>
      <c r="N3" s="229"/>
      <c r="O3" s="520"/>
      <c r="P3" s="520"/>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36"/>
      <c r="B4" s="231"/>
      <c r="C4" s="231"/>
      <c r="D4" s="232"/>
      <c r="E4" s="232"/>
      <c r="F4" s="232"/>
      <c r="G4" s="56"/>
      <c r="H4" s="56"/>
      <c r="I4" s="56"/>
      <c r="J4" s="56"/>
      <c r="K4" s="56"/>
      <c r="L4" s="229"/>
      <c r="M4" s="229"/>
      <c r="N4" s="229"/>
      <c r="O4" s="520"/>
      <c r="P4" s="520"/>
      <c r="Q4" s="215"/>
      <c r="R4" s="216"/>
      <c r="S4" s="58"/>
      <c r="T4" s="217"/>
      <c r="U4" s="217"/>
      <c r="V4" s="217"/>
      <c r="W4" s="217"/>
      <c r="X4" s="217"/>
      <c r="Y4" s="217"/>
      <c r="Z4" s="217"/>
      <c r="AA4" s="217"/>
      <c r="AB4" s="217"/>
      <c r="AC4" s="217"/>
      <c r="AD4" s="217"/>
      <c r="AE4" s="217"/>
      <c r="AF4" s="218"/>
      <c r="AG4" s="748" t="s">
        <v>2188</v>
      </c>
      <c r="AH4" s="748"/>
      <c r="AI4" s="748"/>
      <c r="AJ4" s="748"/>
      <c r="AK4" s="748"/>
      <c r="AL4" s="53"/>
      <c r="AM4" s="53"/>
      <c r="AN4" s="53"/>
      <c r="AO4" s="53"/>
      <c r="AP4" s="53"/>
      <c r="AS4" s="53"/>
      <c r="BL4" s="222"/>
      <c r="BM4"/>
      <c r="BN4"/>
      <c r="BO4"/>
      <c r="BP4"/>
    </row>
    <row r="5" spans="1:69" ht="35.25" customHeight="1" thickBot="1">
      <c r="A5" s="733" t="s">
        <v>145</v>
      </c>
      <c r="B5" s="734"/>
      <c r="C5" s="734"/>
      <c r="D5" s="734"/>
      <c r="E5" s="734"/>
      <c r="F5" s="734"/>
      <c r="G5" s="734"/>
      <c r="H5" s="734"/>
      <c r="I5" s="734"/>
      <c r="J5" s="734"/>
      <c r="K5" s="735"/>
      <c r="L5" s="736">
        <f>IFERROR(SUM(AC:AC),"")</f>
        <v>0</v>
      </c>
      <c r="M5" s="737"/>
      <c r="N5" s="738"/>
      <c r="O5" s="234" t="s">
        <v>48</v>
      </c>
      <c r="P5" s="520"/>
      <c r="Q5" s="235"/>
      <c r="R5" s="215"/>
      <c r="S5" s="216"/>
      <c r="T5" s="58"/>
      <c r="U5" s="217"/>
      <c r="V5" s="217"/>
      <c r="W5" s="217"/>
      <c r="X5" s="217"/>
      <c r="Y5" s="217"/>
      <c r="Z5" s="217"/>
      <c r="AA5" s="217"/>
      <c r="AB5" s="217"/>
      <c r="AC5" s="217"/>
      <c r="AD5" s="217"/>
      <c r="AE5" s="217"/>
      <c r="AF5" s="218"/>
      <c r="AG5" s="749" t="s">
        <v>2224</v>
      </c>
      <c r="AH5" s="750"/>
      <c r="AI5" s="750"/>
      <c r="AJ5" s="751"/>
      <c r="AK5" s="325">
        <f>COUNTIF(AU:AU,"対象")</f>
        <v>0</v>
      </c>
      <c r="AL5" s="54"/>
      <c r="AM5" s="54"/>
      <c r="AN5" s="54"/>
      <c r="AO5" s="54"/>
      <c r="AP5" s="233"/>
      <c r="AQ5" s="236"/>
      <c r="AS5" s="233"/>
      <c r="BL5" s="222"/>
      <c r="BM5"/>
      <c r="BN5"/>
      <c r="BO5"/>
      <c r="BP5"/>
    </row>
    <row r="6" spans="1:69" ht="35.25" customHeight="1" thickBot="1">
      <c r="A6" s="237"/>
      <c r="B6" s="733" t="s">
        <v>146</v>
      </c>
      <c r="C6" s="734"/>
      <c r="D6" s="734"/>
      <c r="E6" s="734"/>
      <c r="F6" s="734"/>
      <c r="G6" s="734"/>
      <c r="H6" s="734"/>
      <c r="I6" s="734"/>
      <c r="J6" s="734"/>
      <c r="K6" s="735"/>
      <c r="L6" s="736">
        <f>IFERROR(SUM(AE:AE),"")</f>
        <v>0</v>
      </c>
      <c r="M6" s="737"/>
      <c r="N6" s="738"/>
      <c r="O6" s="234" t="s">
        <v>48</v>
      </c>
      <c r="P6" s="214"/>
      <c r="Q6" s="235"/>
      <c r="R6" s="215"/>
      <c r="S6" s="216"/>
      <c r="T6" s="58"/>
      <c r="U6" s="217"/>
      <c r="V6" s="217"/>
      <c r="W6" s="217"/>
      <c r="X6" s="217"/>
      <c r="Y6" s="217"/>
      <c r="Z6" s="217"/>
      <c r="AA6" s="217"/>
      <c r="AB6" s="217"/>
      <c r="AC6" s="217"/>
      <c r="AD6" s="217"/>
      <c r="AE6" s="217"/>
      <c r="AF6" s="218"/>
      <c r="AG6" s="739" t="s">
        <v>2491</v>
      </c>
      <c r="AH6" s="740"/>
      <c r="AI6" s="740"/>
      <c r="AJ6" s="741"/>
      <c r="AK6" s="546">
        <f>COUNTIF(AI13:AI212,"○")</f>
        <v>0</v>
      </c>
      <c r="AL6" s="233"/>
      <c r="AM6" s="233"/>
      <c r="AN6" s="233"/>
      <c r="AO6" s="233"/>
      <c r="AP6" s="233"/>
      <c r="AQ6" s="236"/>
      <c r="AS6" s="233"/>
      <c r="AV6" s="238"/>
      <c r="AW6" s="238"/>
      <c r="AX6" s="238"/>
      <c r="AY6" s="742"/>
      <c r="AZ6" s="742"/>
      <c r="BA6" s="742"/>
      <c r="BB6" s="742"/>
      <c r="BC6" s="742"/>
      <c r="BD6" s="742"/>
      <c r="BE6" s="742"/>
      <c r="BF6" s="742"/>
      <c r="BG6" s="742"/>
      <c r="BH6" s="742"/>
      <c r="BI6" s="742"/>
      <c r="BJ6" s="742"/>
      <c r="BK6" s="534"/>
      <c r="BL6" s="742"/>
      <c r="BM6" s="742"/>
      <c r="BN6" s="742"/>
      <c r="BO6" s="742"/>
      <c r="BP6" s="742"/>
    </row>
    <row r="7" spans="1:69" ht="35.25" customHeight="1">
      <c r="A7" s="752" t="s">
        <v>2474</v>
      </c>
      <c r="B7" s="753"/>
      <c r="C7" s="753"/>
      <c r="D7" s="753"/>
      <c r="E7" s="753"/>
      <c r="F7" s="753"/>
      <c r="G7" s="753"/>
      <c r="H7" s="753"/>
      <c r="I7" s="753"/>
      <c r="J7" s="753"/>
      <c r="K7" s="754"/>
      <c r="L7" s="755">
        <f>SUM(AD13:AD212)</f>
        <v>0</v>
      </c>
      <c r="M7" s="755"/>
      <c r="N7" s="755"/>
      <c r="O7" s="234" t="s">
        <v>2475</v>
      </c>
      <c r="P7" s="214"/>
      <c r="Q7" s="235"/>
      <c r="R7" s="215"/>
      <c r="S7" s="216"/>
      <c r="T7" s="58"/>
      <c r="U7" s="217"/>
      <c r="V7" s="217"/>
      <c r="W7" s="217"/>
      <c r="X7" s="217"/>
      <c r="Y7" s="217"/>
      <c r="Z7" s="217"/>
      <c r="AA7" s="217"/>
      <c r="AB7" s="217"/>
      <c r="AC7" s="217"/>
      <c r="AD7" s="217"/>
      <c r="AE7" s="217"/>
      <c r="AF7" s="218"/>
      <c r="AG7" s="559"/>
      <c r="AH7" s="559"/>
      <c r="AI7" s="559"/>
      <c r="AJ7" s="559"/>
      <c r="AK7" s="547"/>
      <c r="AL7" s="233"/>
      <c r="AM7" s="233"/>
      <c r="AN7" s="233"/>
      <c r="AO7" s="233"/>
      <c r="AP7" s="233"/>
      <c r="AQ7" s="236"/>
      <c r="AS7" s="233"/>
      <c r="AV7" s="238"/>
      <c r="AW7" s="238"/>
      <c r="AX7" s="238"/>
      <c r="AY7" s="534"/>
      <c r="AZ7" s="534"/>
      <c r="BA7" s="534"/>
      <c r="BB7" s="534"/>
      <c r="BC7" s="534"/>
      <c r="BD7" s="534"/>
      <c r="BE7" s="534"/>
      <c r="BF7" s="534"/>
      <c r="BG7" s="534"/>
      <c r="BH7" s="534"/>
      <c r="BI7" s="534"/>
      <c r="BJ7" s="534"/>
      <c r="BK7" s="534"/>
      <c r="BL7" s="534"/>
      <c r="BM7" s="534"/>
      <c r="BN7" s="534"/>
      <c r="BO7" s="534"/>
      <c r="BP7" s="534"/>
    </row>
    <row r="8" spans="1:69" ht="35.25" customHeight="1">
      <c r="A8" s="730" t="s">
        <v>2501</v>
      </c>
      <c r="B8" s="730"/>
      <c r="C8" s="730"/>
      <c r="D8" s="730"/>
      <c r="E8" s="730"/>
      <c r="F8" s="730"/>
      <c r="G8" s="730"/>
      <c r="H8" s="730"/>
      <c r="I8" s="730"/>
      <c r="J8" s="730"/>
      <c r="K8" s="730"/>
      <c r="L8" s="731"/>
      <c r="M8" s="531"/>
      <c r="N8" s="531"/>
      <c r="O8" s="324"/>
      <c r="P8" s="214"/>
      <c r="Q8" s="235"/>
      <c r="R8" s="215"/>
      <c r="S8" s="216"/>
      <c r="T8" s="58"/>
      <c r="U8" s="217"/>
      <c r="V8" s="217"/>
      <c r="W8" s="217"/>
      <c r="X8" s="217"/>
      <c r="Y8" s="217"/>
      <c r="Z8" s="217"/>
      <c r="AA8" s="217"/>
      <c r="AB8" s="217"/>
      <c r="AC8" s="217"/>
      <c r="AD8" s="217"/>
      <c r="AE8" s="217"/>
      <c r="AF8" s="218"/>
      <c r="AG8" s="556"/>
      <c r="AH8" s="12"/>
      <c r="AL8" s="233"/>
      <c r="AM8" s="233"/>
      <c r="AN8" s="233"/>
      <c r="AO8" s="233"/>
      <c r="AP8" s="233"/>
      <c r="AQ8" s="236"/>
      <c r="AS8" s="233"/>
      <c r="AV8" s="238"/>
      <c r="AW8" s="238"/>
      <c r="AX8" s="238"/>
      <c r="AY8" s="534"/>
      <c r="AZ8" s="534"/>
      <c r="BA8" s="534"/>
      <c r="BB8" s="534"/>
      <c r="BC8" s="534"/>
      <c r="BD8" s="534"/>
      <c r="BE8" s="534"/>
      <c r="BF8" s="534"/>
      <c r="BG8" s="534"/>
      <c r="BH8" s="534"/>
      <c r="BI8" s="534"/>
      <c r="BJ8" s="534"/>
      <c r="BK8" s="534"/>
      <c r="BL8" s="534"/>
      <c r="BM8" s="534"/>
      <c r="BN8" s="534"/>
      <c r="BO8" s="534"/>
      <c r="BP8" s="534"/>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732"/>
      <c r="AS9" s="732"/>
      <c r="AT9" s="732"/>
      <c r="AU9" s="732"/>
      <c r="AV9" s="732"/>
      <c r="AW9" s="732"/>
      <c r="AX9" s="732"/>
      <c r="AY9" s="732"/>
      <c r="AZ9" s="532"/>
      <c r="BA9" s="732"/>
      <c r="BB9" s="732"/>
      <c r="BC9" s="732"/>
      <c r="BD9" s="732"/>
      <c r="BE9" s="732"/>
      <c r="BF9" s="732"/>
      <c r="BG9" s="532"/>
      <c r="BH9" s="732"/>
      <c r="BI9" s="732"/>
      <c r="BJ9" s="732"/>
      <c r="BK9" s="732"/>
      <c r="BL9" s="732"/>
      <c r="BM9"/>
      <c r="BN9"/>
      <c r="BO9"/>
      <c r="BP9"/>
    </row>
    <row r="10" spans="1:69" s="18" customFormat="1" ht="31.95" customHeight="1" thickBot="1">
      <c r="B10" s="241"/>
      <c r="C10" s="241"/>
      <c r="D10" s="241"/>
      <c r="E10" s="241"/>
      <c r="F10" s="241"/>
      <c r="I10" s="242"/>
      <c r="K10" s="58"/>
      <c r="O10" s="366"/>
      <c r="P10" s="216"/>
      <c r="Q10" s="58"/>
      <c r="R10" s="217"/>
      <c r="S10" s="217"/>
      <c r="T10" s="217"/>
      <c r="U10" s="217"/>
      <c r="V10" s="217"/>
      <c r="W10" s="217"/>
      <c r="X10" s="217"/>
      <c r="Y10" s="217"/>
      <c r="Z10" s="217"/>
      <c r="AA10" s="217"/>
      <c r="AB10" s="217"/>
      <c r="AC10" s="243"/>
      <c r="AD10" s="243"/>
      <c r="AE10" s="710" t="str">
        <f>IF(D3="", "", IFERROR(IF(COUNTIF(AQ13:AQ212,"未入力")=0,"○","×"),""))</f>
        <v/>
      </c>
      <c r="AF10" s="711"/>
      <c r="AG10" s="315" t="str">
        <f>IF(D3="", "", IFERROR(IF(COUNTIF(AR:AR,"未入力")=0,"○","×"),""))</f>
        <v/>
      </c>
      <c r="AH10" s="315" t="str">
        <f>IF(D3="", "", IFERROR(IF(COUNTIF(AT:AT,"未入力")=0,"○","×"),""))</f>
        <v/>
      </c>
      <c r="AI10" s="533"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712"/>
      <c r="B11" s="714" t="s">
        <v>2219</v>
      </c>
      <c r="C11" s="715"/>
      <c r="D11" s="715"/>
      <c r="E11" s="715"/>
      <c r="F11" s="716"/>
      <c r="G11" s="720" t="s">
        <v>27</v>
      </c>
      <c r="H11" s="722" t="s">
        <v>28</v>
      </c>
      <c r="I11" s="722"/>
      <c r="J11" s="723" t="s">
        <v>147</v>
      </c>
      <c r="K11" s="725" t="s">
        <v>30</v>
      </c>
      <c r="L11" s="727" t="s">
        <v>2225</v>
      </c>
      <c r="M11" s="729" t="s">
        <v>2470</v>
      </c>
      <c r="N11" s="729"/>
      <c r="O11" s="695" t="s">
        <v>148</v>
      </c>
      <c r="P11" s="697" t="s">
        <v>2220</v>
      </c>
      <c r="Q11" s="699" t="s">
        <v>2221</v>
      </c>
      <c r="R11" s="700"/>
      <c r="S11" s="700"/>
      <c r="T11" s="700"/>
      <c r="U11" s="700"/>
      <c r="V11" s="700"/>
      <c r="W11" s="700"/>
      <c r="X11" s="700"/>
      <c r="Y11" s="700"/>
      <c r="Z11" s="700"/>
      <c r="AA11" s="700"/>
      <c r="AB11" s="701"/>
      <c r="AC11" s="705" t="s">
        <v>2222</v>
      </c>
      <c r="AD11" s="707" t="s">
        <v>2473</v>
      </c>
      <c r="AE11" s="709" t="s">
        <v>149</v>
      </c>
      <c r="AF11" s="697"/>
      <c r="AG11" s="535" t="s">
        <v>150</v>
      </c>
      <c r="AH11" s="535" t="s">
        <v>151</v>
      </c>
      <c r="AI11" s="535" t="s">
        <v>152</v>
      </c>
      <c r="AJ11" s="285" t="s">
        <v>153</v>
      </c>
      <c r="AK11" s="287" t="s">
        <v>154</v>
      </c>
      <c r="AL11" s="305"/>
      <c r="AM11" s="305"/>
      <c r="AN11" s="247"/>
      <c r="AO11" s="543" t="s">
        <v>155</v>
      </c>
      <c r="AP11" s="544"/>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713"/>
      <c r="B12" s="717"/>
      <c r="C12" s="718"/>
      <c r="D12" s="718"/>
      <c r="E12" s="718"/>
      <c r="F12" s="719"/>
      <c r="G12" s="721"/>
      <c r="H12" s="249" t="s">
        <v>156</v>
      </c>
      <c r="I12" s="249" t="s">
        <v>157</v>
      </c>
      <c r="J12" s="724"/>
      <c r="K12" s="726"/>
      <c r="L12" s="728"/>
      <c r="M12" s="497" t="s">
        <v>2471</v>
      </c>
      <c r="N12" s="500" t="s">
        <v>2472</v>
      </c>
      <c r="O12" s="696"/>
      <c r="P12" s="698"/>
      <c r="Q12" s="702"/>
      <c r="R12" s="703"/>
      <c r="S12" s="703"/>
      <c r="T12" s="703"/>
      <c r="U12" s="703"/>
      <c r="V12" s="703"/>
      <c r="W12" s="703"/>
      <c r="X12" s="703"/>
      <c r="Y12" s="703"/>
      <c r="Z12" s="703"/>
      <c r="AA12" s="703"/>
      <c r="AB12" s="704"/>
      <c r="AC12" s="706"/>
      <c r="AD12" s="708"/>
      <c r="AE12" s="250" t="s">
        <v>158</v>
      </c>
      <c r="AF12" s="251" t="s">
        <v>2485</v>
      </c>
      <c r="AG12" s="252" t="s">
        <v>159</v>
      </c>
      <c r="AH12" s="253" t="s">
        <v>160</v>
      </c>
      <c r="AI12" s="253" t="s">
        <v>2502</v>
      </c>
      <c r="AJ12" s="286" t="s">
        <v>2223</v>
      </c>
      <c r="AK12" s="288" t="s">
        <v>2503</v>
      </c>
      <c r="AL12" s="693" t="s">
        <v>161</v>
      </c>
      <c r="AM12" s="694"/>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5" customHeight="1" thickBot="1">
      <c r="A13" s="306">
        <v>1</v>
      </c>
      <c r="B13" s="690" t="str">
        <f>IF(基本情報入力シート!B35="","",基本情報入力シート!B35)</f>
        <v/>
      </c>
      <c r="C13" s="691"/>
      <c r="D13" s="691"/>
      <c r="E13" s="691"/>
      <c r="F13" s="692"/>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40" t="str">
        <f>IF(基本情報入力シート!AF35=0, "",基本情報入力シート!AF35)</f>
        <v/>
      </c>
      <c r="M13" s="565"/>
      <c r="N13" s="505" t="str">
        <f>IFERROR(VLOOKUP(K13,【参考】数式用!$A$2:$F$57,MATCH(M13,【参考】数式用!$C$3:$F$3,0)+2,0),"")</f>
        <v/>
      </c>
      <c r="O13" s="498"/>
      <c r="P13" s="537"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01"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38" t="str">
        <f>IFERROR(VLOOKUP(K13,【参考】数式用!$A$2:$N$57,14,FALSE),"")</f>
        <v/>
      </c>
      <c r="AP13" s="538" t="str">
        <f t="shared" ref="AP13:AP44" si="1">IF(AND(K13&lt;&gt;"",AO13="加算対象"),"N列に色付け","")</f>
        <v/>
      </c>
      <c r="AQ13" s="542" t="str">
        <f t="shared" ref="AQ13:AQ44" si="2">IF(AND(AE13&lt;&gt;0,AE13&lt;&gt;"",AO13="加算対象"),IF(AF13="○","入力済","未入力"),"")</f>
        <v/>
      </c>
      <c r="AR13" s="522" t="str">
        <f t="shared" ref="AR13:AR44" si="3">IF(AND(O13&lt;&gt;"", AG13="",AO13="加算対象"), "未入力", "入力済")</f>
        <v>入力済</v>
      </c>
      <c r="AS13" s="538" t="str">
        <f>IF(AND(O13&lt;&gt;"", O13&lt;&gt;"処遇改善加算Ⅳ",AO13="加算対象"),"AH列に色付け","")</f>
        <v/>
      </c>
      <c r="AT13" s="522" t="str">
        <f t="shared" ref="AT13:AT44" si="4">IF(AND(O13&lt;&gt;"", O13&lt;&gt;"処遇改善加算Ⅳ", AH13=""), "未入力", "入力済")</f>
        <v>入力済</v>
      </c>
      <c r="AU13" s="522" t="str">
        <f>IF(OR(O13="処遇改善加算Ⅰ",O13="処遇改善加算Ⅱ"),"対象","非対象")</f>
        <v>非対象</v>
      </c>
      <c r="AV13" s="522" t="str">
        <f t="shared" ref="AV13:AV44" si="5">IF(AND(AO13="加算対象",O13&lt;&gt;"処遇改善加算Ⅲ",O13&lt;&gt;"処遇改善加算Ⅳ", O13&lt;&gt;"", AU13&lt;&gt;"対象外"), 1,"")</f>
        <v/>
      </c>
      <c r="AW13" s="538" t="str">
        <f t="shared" ref="AW13:AW44" si="6">IF(AND(AV13=1, OR(AI13=0,AI13=""),AO13="加算対象"),"AH列に色付け","")</f>
        <v/>
      </c>
      <c r="AX13" s="538" t="str">
        <f>IF(AND(O13&lt;&gt;"", O13&lt;&gt;"処遇改善加算Ⅲ", O13&lt;&gt;"処遇改善加算Ⅳ",O13&lt;&gt;"処遇改善加算"), "対象", "")</f>
        <v/>
      </c>
      <c r="AY13" s="522" t="str">
        <f>IFERROR(VLOOKUP(K13,【参考】数式用!$AR$5:$AS$39,2, FALSE), "")</f>
        <v/>
      </c>
      <c r="AZ13" s="538" t="str">
        <f>IF(AND(AO13="加算対象",O13="処遇改善加算Ⅰ"),"AJ列に色付け","")</f>
        <v/>
      </c>
      <c r="BA13" s="541" t="str">
        <f t="shared" ref="BA13:BA44" si="7">IF(AND(O13="処遇改善加算Ⅰ", AJ13=""), "未入力","入力済")</f>
        <v>入力済</v>
      </c>
      <c r="BB13" s="522" t="str">
        <f>IFERROR(VLOOKUP(K13,【参考】数式用!$AX$3:$AY$59, 2, FALSE), "")</f>
        <v/>
      </c>
      <c r="BC13" s="538" t="str">
        <f>IF(COUNTIF(AG13:AI13,"*令和８年度特例要件を*")&gt;0,"AK列に色付け","")</f>
        <v/>
      </c>
      <c r="BD13" s="541" t="str">
        <f t="shared" ref="BD13:BD44" si="8">IF(AND(COUNTIF(AG13:AI13,"*令和８年度特例要件を*")&gt;0,AK13=""), "未入力","入力済")</f>
        <v>入力済</v>
      </c>
      <c r="BE13" s="539" t="str">
        <f>IF(BC13="AK列に色付け","入力必要","")</f>
        <v/>
      </c>
      <c r="BF13" s="539" t="str">
        <f t="shared" ref="BF13:BF44" si="9">G13</f>
        <v/>
      </c>
      <c r="BG13" s="28">
        <f>IF(COUNTIF(BE:BE,"*入力必要*"),1,0)</f>
        <v>0</v>
      </c>
      <c r="BH13"/>
      <c r="BI13"/>
      <c r="BJ13"/>
      <c r="BK13"/>
      <c r="BL13"/>
      <c r="BM13"/>
      <c r="BN13" s="259"/>
      <c r="BO13"/>
      <c r="BP13"/>
    </row>
    <row r="14" spans="1:69" s="260" customFormat="1" ht="109.95" customHeight="1" thickBot="1">
      <c r="A14" s="306">
        <v>2</v>
      </c>
      <c r="B14" s="690" t="str">
        <f>IF(基本情報入力シート!B36="","",基本情報入力シート!B36)</f>
        <v/>
      </c>
      <c r="C14" s="691"/>
      <c r="D14" s="691"/>
      <c r="E14" s="691"/>
      <c r="F14" s="692"/>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40" t="str">
        <f>IF(基本情報入力シート!AF36=0, "",基本情報入力シート!AF36)</f>
        <v/>
      </c>
      <c r="M14" s="566"/>
      <c r="N14" s="505" t="str">
        <f>IFERROR(VLOOKUP(K14,【参考】数式用!$A$2:$F$57,MATCH(M14,【参考】数式用!$C$3:$F$3,0)+2,0),"")</f>
        <v/>
      </c>
      <c r="O14" s="498"/>
      <c r="P14" s="537"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01"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38" t="str">
        <f>IFERROR(VLOOKUP(K14,【参考】数式用!$A$2:$N$57,14,FALSE),"")</f>
        <v/>
      </c>
      <c r="AP14" s="538" t="str">
        <f t="shared" si="1"/>
        <v/>
      </c>
      <c r="AQ14" s="542" t="str">
        <f t="shared" si="2"/>
        <v/>
      </c>
      <c r="AR14" s="522" t="str">
        <f t="shared" si="3"/>
        <v>入力済</v>
      </c>
      <c r="AS14" s="538" t="str">
        <f t="shared" ref="AS14:AS77" si="13">IF(AND(O14&lt;&gt;"", O14&lt;&gt;"処遇改善加算Ⅳ",AO14="加算対象"),"AH列に色付け","")</f>
        <v/>
      </c>
      <c r="AT14" s="522" t="str">
        <f t="shared" si="4"/>
        <v>入力済</v>
      </c>
      <c r="AU14" s="522" t="str">
        <f t="shared" ref="AU14:AU45" si="14">IF(OR(O14="処遇改善加算Ⅰ",O14="処遇改善加算Ⅱ"),"対象","")</f>
        <v/>
      </c>
      <c r="AV14" s="522" t="str">
        <f t="shared" si="5"/>
        <v/>
      </c>
      <c r="AW14" s="538" t="str">
        <f t="shared" si="6"/>
        <v/>
      </c>
      <c r="AX14" s="538" t="str">
        <f t="shared" ref="AX14:AX77" si="15">IF(AND(O14&lt;&gt;"", O14&lt;&gt;"処遇改善加算Ⅲ", O14&lt;&gt;"処遇改善加算Ⅳ",O14&lt;&gt;"処遇改善加算"), "対象", "")</f>
        <v/>
      </c>
      <c r="AY14" s="522" t="str">
        <f>IFERROR(VLOOKUP(K14,【参考】数式用!$AR$5:$AS$39,2, FALSE), "")</f>
        <v/>
      </c>
      <c r="AZ14" s="538" t="str">
        <f t="shared" ref="AZ14:AZ77" si="16">IF(AND(AO14="加算対象",O14="処遇改善加算Ⅰ"),"AJ列に色付け","")</f>
        <v/>
      </c>
      <c r="BA14" s="541" t="str">
        <f t="shared" si="7"/>
        <v>入力済</v>
      </c>
      <c r="BB14" s="522" t="str">
        <f>IFERROR(VLOOKUP(K14,【参考】数式用!$AX$3:$AY$59, 2, FALSE), "")</f>
        <v/>
      </c>
      <c r="BC14" s="538" t="str">
        <f t="shared" ref="BC14:BC77" si="17">IF(COUNTIF(AG14:AI14,"*令和８年度特例要件を*")&gt;0,"AK列に色付け","")</f>
        <v/>
      </c>
      <c r="BD14" s="541" t="str">
        <f t="shared" si="8"/>
        <v>入力済</v>
      </c>
      <c r="BE14" s="539" t="str">
        <f t="shared" ref="BE14:BE77" si="18">IF(BC14="AK列に色付け","入力必要","")</f>
        <v/>
      </c>
      <c r="BF14" s="539" t="str">
        <f t="shared" si="9"/>
        <v/>
      </c>
      <c r="BG14" s="221"/>
      <c r="BH14" s="221"/>
      <c r="BI14" s="221"/>
      <c r="BJ14" s="221"/>
      <c r="BK14" s="221"/>
      <c r="BL14" s="221"/>
      <c r="BM14" s="221"/>
      <c r="BN14" s="221"/>
      <c r="BO14" s="221"/>
      <c r="BP14" s="222"/>
      <c r="BQ14"/>
    </row>
    <row r="15" spans="1:69" s="260" customFormat="1" ht="109.95" customHeight="1" thickBot="1">
      <c r="A15" s="306">
        <v>3</v>
      </c>
      <c r="B15" s="690" t="str">
        <f>IF(基本情報入力シート!B37="","",基本情報入力シート!B37)</f>
        <v/>
      </c>
      <c r="C15" s="691"/>
      <c r="D15" s="691"/>
      <c r="E15" s="691"/>
      <c r="F15" s="692"/>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40" t="str">
        <f>IF(基本情報入力シート!AF37=0, "",基本情報入力シート!AF37)</f>
        <v/>
      </c>
      <c r="M15" s="566"/>
      <c r="N15" s="505" t="str">
        <f>IFERROR(VLOOKUP(K15,【参考】数式用!$A$2:$F$57,MATCH(M15,【参考】数式用!$C$3:$F$3,0)+2,0),"")</f>
        <v/>
      </c>
      <c r="O15" s="498"/>
      <c r="P15" s="537"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01"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38" t="str">
        <f>IFERROR(VLOOKUP(K15,【参考】数式用!$A$2:$N$57,14,FALSE),"")</f>
        <v/>
      </c>
      <c r="AP15" s="538" t="str">
        <f t="shared" si="1"/>
        <v/>
      </c>
      <c r="AQ15" s="542" t="str">
        <f t="shared" si="2"/>
        <v/>
      </c>
      <c r="AR15" s="522" t="str">
        <f t="shared" si="3"/>
        <v>入力済</v>
      </c>
      <c r="AS15" s="538" t="str">
        <f t="shared" si="13"/>
        <v/>
      </c>
      <c r="AT15" s="522" t="str">
        <f t="shared" si="4"/>
        <v>入力済</v>
      </c>
      <c r="AU15" s="522" t="str">
        <f t="shared" si="14"/>
        <v/>
      </c>
      <c r="AV15" s="522" t="str">
        <f t="shared" si="5"/>
        <v/>
      </c>
      <c r="AW15" s="538" t="str">
        <f t="shared" si="6"/>
        <v/>
      </c>
      <c r="AX15" s="538" t="str">
        <f t="shared" si="15"/>
        <v/>
      </c>
      <c r="AY15" s="522" t="str">
        <f>IFERROR(VLOOKUP(K15,【参考】数式用!$AR$5:$AS$39,2, FALSE), "")</f>
        <v/>
      </c>
      <c r="AZ15" s="538" t="str">
        <f t="shared" si="16"/>
        <v/>
      </c>
      <c r="BA15" s="541" t="str">
        <f t="shared" si="7"/>
        <v>入力済</v>
      </c>
      <c r="BB15" s="522" t="str">
        <f>IFERROR(VLOOKUP(K15,【参考】数式用!$AX$3:$AY$59, 2, FALSE), "")</f>
        <v/>
      </c>
      <c r="BC15" s="538" t="str">
        <f t="shared" si="17"/>
        <v/>
      </c>
      <c r="BD15" s="541" t="str">
        <f t="shared" si="8"/>
        <v>入力済</v>
      </c>
      <c r="BE15" s="539" t="str">
        <f t="shared" si="18"/>
        <v/>
      </c>
      <c r="BF15" s="539" t="str">
        <f t="shared" si="9"/>
        <v/>
      </c>
      <c r="BG15" s="221"/>
      <c r="BH15" s="221"/>
      <c r="BI15" s="221"/>
      <c r="BJ15" s="221"/>
      <c r="BK15" s="221"/>
      <c r="BL15" s="221"/>
      <c r="BM15" s="221"/>
      <c r="BN15" s="221"/>
      <c r="BO15" s="221"/>
      <c r="BP15" s="222"/>
      <c r="BQ15"/>
    </row>
    <row r="16" spans="1:69" s="260" customFormat="1" ht="109.95" customHeight="1" thickBot="1">
      <c r="A16" s="306">
        <v>4</v>
      </c>
      <c r="B16" s="690" t="str">
        <f>IF(基本情報入力シート!B38="","",基本情報入力シート!B38)</f>
        <v/>
      </c>
      <c r="C16" s="691"/>
      <c r="D16" s="691"/>
      <c r="E16" s="691"/>
      <c r="F16" s="692"/>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40" t="str">
        <f>IF(基本情報入力シート!AF38=0, "",基本情報入力シート!AF38)</f>
        <v/>
      </c>
      <c r="M16" s="566"/>
      <c r="N16" s="505" t="str">
        <f>IFERROR(VLOOKUP(K16,【参考】数式用!$A$2:$F$57,MATCH(M16,【参考】数式用!$C$3:$F$3,0)+2,0),"")</f>
        <v/>
      </c>
      <c r="O16" s="498"/>
      <c r="P16" s="537"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01"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38" t="str">
        <f>IFERROR(VLOOKUP(K16,【参考】数式用!$A$2:$N$57,14,FALSE),"")</f>
        <v/>
      </c>
      <c r="AP16" s="538" t="str">
        <f t="shared" si="1"/>
        <v/>
      </c>
      <c r="AQ16" s="542" t="str">
        <f t="shared" si="2"/>
        <v/>
      </c>
      <c r="AR16" s="522" t="str">
        <f t="shared" si="3"/>
        <v>入力済</v>
      </c>
      <c r="AS16" s="538" t="str">
        <f t="shared" si="13"/>
        <v/>
      </c>
      <c r="AT16" s="522" t="str">
        <f t="shared" si="4"/>
        <v>入力済</v>
      </c>
      <c r="AU16" s="522" t="str">
        <f t="shared" si="14"/>
        <v/>
      </c>
      <c r="AV16" s="522" t="str">
        <f t="shared" si="5"/>
        <v/>
      </c>
      <c r="AW16" s="538" t="str">
        <f t="shared" si="6"/>
        <v/>
      </c>
      <c r="AX16" s="538" t="str">
        <f t="shared" si="15"/>
        <v/>
      </c>
      <c r="AY16" s="522" t="str">
        <f>IFERROR(VLOOKUP(K16,【参考】数式用!$AR$5:$AS$39,2, FALSE), "")</f>
        <v/>
      </c>
      <c r="AZ16" s="538" t="str">
        <f t="shared" si="16"/>
        <v/>
      </c>
      <c r="BA16" s="541" t="str">
        <f t="shared" si="7"/>
        <v>入力済</v>
      </c>
      <c r="BB16" s="522" t="str">
        <f>IFERROR(VLOOKUP(K16,【参考】数式用!$AX$3:$AY$59, 2, FALSE), "")</f>
        <v/>
      </c>
      <c r="BC16" s="538" t="str">
        <f t="shared" si="17"/>
        <v/>
      </c>
      <c r="BD16" s="541" t="str">
        <f t="shared" si="8"/>
        <v>入力済</v>
      </c>
      <c r="BE16" s="539" t="str">
        <f t="shared" si="18"/>
        <v/>
      </c>
      <c r="BF16" s="539" t="str">
        <f t="shared" si="9"/>
        <v/>
      </c>
      <c r="BG16" s="221"/>
      <c r="BH16" s="221"/>
      <c r="BI16" s="221"/>
      <c r="BJ16" s="221"/>
      <c r="BK16" s="221"/>
      <c r="BL16" s="221"/>
      <c r="BM16" s="221"/>
      <c r="BN16" s="221"/>
      <c r="BO16" s="221"/>
      <c r="BP16" s="222"/>
      <c r="BQ16"/>
    </row>
    <row r="17" spans="1:69" s="260" customFormat="1" ht="109.95" customHeight="1" thickBot="1">
      <c r="A17" s="306">
        <v>5</v>
      </c>
      <c r="B17" s="690" t="str">
        <f>IF(基本情報入力シート!B39="","",基本情報入力シート!B39)</f>
        <v/>
      </c>
      <c r="C17" s="691"/>
      <c r="D17" s="691"/>
      <c r="E17" s="691"/>
      <c r="F17" s="692"/>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40" t="str">
        <f>IF(基本情報入力シート!AF39=0, "",基本情報入力シート!AF39)</f>
        <v/>
      </c>
      <c r="M17" s="566"/>
      <c r="N17" s="505" t="str">
        <f>IFERROR(VLOOKUP(K17,【参考】数式用!$A$2:$F$57,MATCH(M17,【参考】数式用!$C$3:$F$3,0)+2,0),"")</f>
        <v/>
      </c>
      <c r="O17" s="498"/>
      <c r="P17" s="537"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01"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38" t="str">
        <f>IFERROR(VLOOKUP(K17,【参考】数式用!$A$2:$N$57,14,FALSE),"")</f>
        <v/>
      </c>
      <c r="AP17" s="538" t="str">
        <f t="shared" si="1"/>
        <v/>
      </c>
      <c r="AQ17" s="542" t="str">
        <f t="shared" si="2"/>
        <v/>
      </c>
      <c r="AR17" s="522" t="str">
        <f t="shared" si="3"/>
        <v>入力済</v>
      </c>
      <c r="AS17" s="538" t="str">
        <f t="shared" si="13"/>
        <v/>
      </c>
      <c r="AT17" s="522" t="str">
        <f t="shared" si="4"/>
        <v>入力済</v>
      </c>
      <c r="AU17" s="522" t="str">
        <f t="shared" si="14"/>
        <v/>
      </c>
      <c r="AV17" s="522" t="str">
        <f t="shared" si="5"/>
        <v/>
      </c>
      <c r="AW17" s="538" t="str">
        <f t="shared" si="6"/>
        <v/>
      </c>
      <c r="AX17" s="538" t="str">
        <f t="shared" si="15"/>
        <v/>
      </c>
      <c r="AY17" s="522" t="str">
        <f>IFERROR(VLOOKUP(K17,【参考】数式用!$AR$5:$AS$39,2, FALSE), "")</f>
        <v/>
      </c>
      <c r="AZ17" s="538" t="str">
        <f t="shared" si="16"/>
        <v/>
      </c>
      <c r="BA17" s="541" t="str">
        <f t="shared" si="7"/>
        <v>入力済</v>
      </c>
      <c r="BB17" s="522" t="str">
        <f>IFERROR(VLOOKUP(K17,【参考】数式用!$AX$3:$AY$59, 2, FALSE), "")</f>
        <v/>
      </c>
      <c r="BC17" s="538" t="str">
        <f t="shared" si="17"/>
        <v/>
      </c>
      <c r="BD17" s="541" t="str">
        <f t="shared" si="8"/>
        <v>入力済</v>
      </c>
      <c r="BE17" s="539" t="str">
        <f t="shared" si="18"/>
        <v/>
      </c>
      <c r="BF17" s="539" t="str">
        <f t="shared" si="9"/>
        <v/>
      </c>
      <c r="BG17" s="221"/>
      <c r="BH17" s="221"/>
      <c r="BI17" s="221"/>
      <c r="BJ17" s="221"/>
      <c r="BK17" s="221"/>
      <c r="BL17" s="221"/>
      <c r="BM17" s="221"/>
      <c r="BN17" s="221"/>
      <c r="BO17" s="221"/>
      <c r="BP17" s="222"/>
      <c r="BQ17"/>
    </row>
    <row r="18" spans="1:69" s="260" customFormat="1" ht="109.95" customHeight="1" thickBot="1">
      <c r="A18" s="306">
        <v>6</v>
      </c>
      <c r="B18" s="690" t="str">
        <f>IF(基本情報入力シート!B40="","",基本情報入力シート!B40)</f>
        <v/>
      </c>
      <c r="C18" s="691"/>
      <c r="D18" s="691"/>
      <c r="E18" s="691"/>
      <c r="F18" s="692"/>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40" t="str">
        <f>IF(基本情報入力シート!AF40=0, "",基本情報入力シート!AF40)</f>
        <v/>
      </c>
      <c r="M18" s="566"/>
      <c r="N18" s="505" t="str">
        <f>IFERROR(VLOOKUP(K18,【参考】数式用!$A$2:$F$57,MATCH(M18,【参考】数式用!$C$3:$F$3,0)+2,0),"")</f>
        <v/>
      </c>
      <c r="O18" s="498"/>
      <c r="P18" s="537"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01"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38" t="str">
        <f>IFERROR(VLOOKUP(K18,【参考】数式用!$A$2:$N$57,14,FALSE),"")</f>
        <v/>
      </c>
      <c r="AP18" s="538" t="str">
        <f t="shared" si="1"/>
        <v/>
      </c>
      <c r="AQ18" s="542" t="str">
        <f t="shared" si="2"/>
        <v/>
      </c>
      <c r="AR18" s="522" t="str">
        <f t="shared" si="3"/>
        <v>入力済</v>
      </c>
      <c r="AS18" s="538" t="str">
        <f t="shared" si="13"/>
        <v/>
      </c>
      <c r="AT18" s="522" t="str">
        <f t="shared" si="4"/>
        <v>入力済</v>
      </c>
      <c r="AU18" s="522" t="str">
        <f t="shared" si="14"/>
        <v/>
      </c>
      <c r="AV18" s="522" t="str">
        <f t="shared" si="5"/>
        <v/>
      </c>
      <c r="AW18" s="538" t="str">
        <f t="shared" si="6"/>
        <v/>
      </c>
      <c r="AX18" s="538" t="str">
        <f t="shared" si="15"/>
        <v/>
      </c>
      <c r="AY18" s="522" t="str">
        <f>IFERROR(VLOOKUP(K18,【参考】数式用!$AR$5:$AS$39,2, FALSE), "")</f>
        <v/>
      </c>
      <c r="AZ18" s="538" t="str">
        <f t="shared" si="16"/>
        <v/>
      </c>
      <c r="BA18" s="541" t="str">
        <f t="shared" si="7"/>
        <v>入力済</v>
      </c>
      <c r="BB18" s="522" t="str">
        <f>IFERROR(VLOOKUP(K18,【参考】数式用!$AX$3:$AY$59, 2, FALSE), "")</f>
        <v/>
      </c>
      <c r="BC18" s="538" t="str">
        <f t="shared" si="17"/>
        <v/>
      </c>
      <c r="BD18" s="541" t="str">
        <f t="shared" si="8"/>
        <v>入力済</v>
      </c>
      <c r="BE18" s="539" t="str">
        <f t="shared" si="18"/>
        <v/>
      </c>
      <c r="BF18" s="539" t="str">
        <f t="shared" si="9"/>
        <v/>
      </c>
    </row>
    <row r="19" spans="1:69" s="260" customFormat="1" ht="109.95" customHeight="1" thickBot="1">
      <c r="A19" s="306">
        <v>7</v>
      </c>
      <c r="B19" s="690" t="str">
        <f>IF(基本情報入力シート!B41="","",基本情報入力シート!B41)</f>
        <v/>
      </c>
      <c r="C19" s="691"/>
      <c r="D19" s="691"/>
      <c r="E19" s="691"/>
      <c r="F19" s="692"/>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40" t="str">
        <f>IF(基本情報入力シート!AF41=0, "",基本情報入力シート!AF41)</f>
        <v/>
      </c>
      <c r="M19" s="566"/>
      <c r="N19" s="505" t="str">
        <f>IFERROR(VLOOKUP(K19,【参考】数式用!$A$2:$F$57,MATCH(M19,【参考】数式用!$C$3:$F$3,0)+2,0),"")</f>
        <v/>
      </c>
      <c r="O19" s="498"/>
      <c r="P19" s="537"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01"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38" t="str">
        <f>IFERROR(VLOOKUP(K19,【参考】数式用!$A$2:$N$57,14,FALSE),"")</f>
        <v/>
      </c>
      <c r="AP19" s="538" t="str">
        <f t="shared" si="1"/>
        <v/>
      </c>
      <c r="AQ19" s="542" t="str">
        <f t="shared" si="2"/>
        <v/>
      </c>
      <c r="AR19" s="522" t="str">
        <f t="shared" si="3"/>
        <v>入力済</v>
      </c>
      <c r="AS19" s="538" t="str">
        <f t="shared" si="13"/>
        <v/>
      </c>
      <c r="AT19" s="522" t="str">
        <f t="shared" si="4"/>
        <v>入力済</v>
      </c>
      <c r="AU19" s="522" t="str">
        <f t="shared" si="14"/>
        <v/>
      </c>
      <c r="AV19" s="522" t="str">
        <f t="shared" si="5"/>
        <v/>
      </c>
      <c r="AW19" s="538" t="str">
        <f t="shared" si="6"/>
        <v/>
      </c>
      <c r="AX19" s="538" t="str">
        <f t="shared" si="15"/>
        <v/>
      </c>
      <c r="AY19" s="522" t="str">
        <f>IFERROR(VLOOKUP(K19,【参考】数式用!$AR$5:$AS$39,2, FALSE), "")</f>
        <v/>
      </c>
      <c r="AZ19" s="538" t="str">
        <f t="shared" si="16"/>
        <v/>
      </c>
      <c r="BA19" s="541" t="str">
        <f t="shared" si="7"/>
        <v>入力済</v>
      </c>
      <c r="BB19" s="522" t="str">
        <f>IFERROR(VLOOKUP(K19,【参考】数式用!$AX$3:$AY$59, 2, FALSE), "")</f>
        <v/>
      </c>
      <c r="BC19" s="538" t="str">
        <f t="shared" si="17"/>
        <v/>
      </c>
      <c r="BD19" s="541" t="str">
        <f t="shared" si="8"/>
        <v>入力済</v>
      </c>
      <c r="BE19" s="539" t="str">
        <f t="shared" si="18"/>
        <v/>
      </c>
      <c r="BF19" s="539" t="str">
        <f t="shared" si="9"/>
        <v/>
      </c>
    </row>
    <row r="20" spans="1:69" s="260" customFormat="1" ht="109.95" customHeight="1" thickBot="1">
      <c r="A20" s="306">
        <v>8</v>
      </c>
      <c r="B20" s="690" t="str">
        <f>IF(基本情報入力シート!B42="","",基本情報入力シート!B42)</f>
        <v/>
      </c>
      <c r="C20" s="691"/>
      <c r="D20" s="691"/>
      <c r="E20" s="691"/>
      <c r="F20" s="692"/>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40" t="str">
        <f>IF(基本情報入力シート!AF42=0, "",基本情報入力シート!AF42)</f>
        <v/>
      </c>
      <c r="M20" s="566"/>
      <c r="N20" s="505" t="str">
        <f>IFERROR(VLOOKUP(K20,【参考】数式用!$A$2:$F$57,MATCH(M20,【参考】数式用!$C$3:$F$3,0)+2,0),"")</f>
        <v/>
      </c>
      <c r="O20" s="498"/>
      <c r="P20" s="537"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01"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38" t="str">
        <f>IFERROR(VLOOKUP(K20,【参考】数式用!$A$2:$N$57,14,FALSE),"")</f>
        <v/>
      </c>
      <c r="AP20" s="538" t="str">
        <f t="shared" si="1"/>
        <v/>
      </c>
      <c r="AQ20" s="542" t="str">
        <f t="shared" si="2"/>
        <v/>
      </c>
      <c r="AR20" s="522" t="str">
        <f t="shared" si="3"/>
        <v>入力済</v>
      </c>
      <c r="AS20" s="538" t="str">
        <f t="shared" si="13"/>
        <v/>
      </c>
      <c r="AT20" s="522" t="str">
        <f t="shared" si="4"/>
        <v>入力済</v>
      </c>
      <c r="AU20" s="522" t="str">
        <f t="shared" si="14"/>
        <v/>
      </c>
      <c r="AV20" s="522" t="str">
        <f t="shared" si="5"/>
        <v/>
      </c>
      <c r="AW20" s="538" t="str">
        <f t="shared" si="6"/>
        <v/>
      </c>
      <c r="AX20" s="538" t="str">
        <f t="shared" si="15"/>
        <v/>
      </c>
      <c r="AY20" s="522" t="str">
        <f>IFERROR(VLOOKUP(K20,【参考】数式用!$AR$5:$AS$39,2, FALSE), "")</f>
        <v/>
      </c>
      <c r="AZ20" s="538" t="str">
        <f t="shared" si="16"/>
        <v/>
      </c>
      <c r="BA20" s="541" t="str">
        <f t="shared" si="7"/>
        <v>入力済</v>
      </c>
      <c r="BB20" s="522" t="str">
        <f>IFERROR(VLOOKUP(K20,【参考】数式用!$AX$3:$AY$59, 2, FALSE), "")</f>
        <v/>
      </c>
      <c r="BC20" s="538" t="str">
        <f t="shared" si="17"/>
        <v/>
      </c>
      <c r="BD20" s="541" t="str">
        <f t="shared" si="8"/>
        <v>入力済</v>
      </c>
      <c r="BE20" s="539" t="str">
        <f t="shared" si="18"/>
        <v/>
      </c>
      <c r="BF20" s="539" t="str">
        <f t="shared" si="9"/>
        <v/>
      </c>
    </row>
    <row r="21" spans="1:69" s="260" customFormat="1" ht="109.95" customHeight="1" thickBot="1">
      <c r="A21" s="306">
        <v>9</v>
      </c>
      <c r="B21" s="690" t="str">
        <f>IF(基本情報入力シート!B43="","",基本情報入力シート!B43)</f>
        <v/>
      </c>
      <c r="C21" s="691"/>
      <c r="D21" s="691"/>
      <c r="E21" s="691"/>
      <c r="F21" s="692"/>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40" t="str">
        <f>IF(基本情報入力シート!AF43=0, "",基本情報入力シート!AF43)</f>
        <v/>
      </c>
      <c r="M21" s="566"/>
      <c r="N21" s="505" t="str">
        <f>IFERROR(VLOOKUP(K21,【参考】数式用!$A$2:$F$57,MATCH(M21,【参考】数式用!$C$3:$F$3,0)+2,0),"")</f>
        <v/>
      </c>
      <c r="O21" s="498"/>
      <c r="P21" s="537"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01"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38" t="str">
        <f>IFERROR(VLOOKUP(K21,【参考】数式用!$A$2:$N$57,14,FALSE),"")</f>
        <v/>
      </c>
      <c r="AP21" s="538" t="str">
        <f t="shared" si="1"/>
        <v/>
      </c>
      <c r="AQ21" s="542" t="str">
        <f t="shared" si="2"/>
        <v/>
      </c>
      <c r="AR21" s="522" t="str">
        <f t="shared" si="3"/>
        <v>入力済</v>
      </c>
      <c r="AS21" s="538" t="str">
        <f t="shared" si="13"/>
        <v/>
      </c>
      <c r="AT21" s="522" t="str">
        <f t="shared" si="4"/>
        <v>入力済</v>
      </c>
      <c r="AU21" s="522" t="str">
        <f t="shared" si="14"/>
        <v/>
      </c>
      <c r="AV21" s="522" t="str">
        <f t="shared" si="5"/>
        <v/>
      </c>
      <c r="AW21" s="538" t="str">
        <f t="shared" si="6"/>
        <v/>
      </c>
      <c r="AX21" s="538" t="str">
        <f t="shared" si="15"/>
        <v/>
      </c>
      <c r="AY21" s="522" t="str">
        <f>IFERROR(VLOOKUP(K21,【参考】数式用!$AR$5:$AS$39,2, FALSE), "")</f>
        <v/>
      </c>
      <c r="AZ21" s="538" t="str">
        <f t="shared" si="16"/>
        <v/>
      </c>
      <c r="BA21" s="541" t="str">
        <f t="shared" si="7"/>
        <v>入力済</v>
      </c>
      <c r="BB21" s="522" t="str">
        <f>IFERROR(VLOOKUP(K21,【参考】数式用!$AX$3:$AY$59, 2, FALSE), "")</f>
        <v/>
      </c>
      <c r="BC21" s="538" t="str">
        <f t="shared" si="17"/>
        <v/>
      </c>
      <c r="BD21" s="541" t="str">
        <f t="shared" si="8"/>
        <v>入力済</v>
      </c>
      <c r="BE21" s="539" t="str">
        <f t="shared" si="18"/>
        <v/>
      </c>
      <c r="BF21" s="539" t="str">
        <f t="shared" si="9"/>
        <v/>
      </c>
    </row>
    <row r="22" spans="1:69" s="260" customFormat="1" ht="109.95" customHeight="1" thickBot="1">
      <c r="A22" s="306">
        <v>10</v>
      </c>
      <c r="B22" s="690" t="str">
        <f>IF(基本情報入力シート!B44="","",基本情報入力シート!B44)</f>
        <v/>
      </c>
      <c r="C22" s="691"/>
      <c r="D22" s="691"/>
      <c r="E22" s="691"/>
      <c r="F22" s="692"/>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40" t="str">
        <f>IF(基本情報入力シート!AF44=0, "",基本情報入力シート!AF44)</f>
        <v/>
      </c>
      <c r="M22" s="566"/>
      <c r="N22" s="505" t="str">
        <f>IFERROR(VLOOKUP(K22,【参考】数式用!$A$2:$F$57,MATCH(M22,【参考】数式用!$C$3:$F$3,0)+2,0),"")</f>
        <v/>
      </c>
      <c r="O22" s="498"/>
      <c r="P22" s="537"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01"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38" t="str">
        <f>IFERROR(VLOOKUP(K22,【参考】数式用!$A$2:$N$57,14,FALSE),"")</f>
        <v/>
      </c>
      <c r="AP22" s="538" t="str">
        <f t="shared" si="1"/>
        <v/>
      </c>
      <c r="AQ22" s="542" t="str">
        <f t="shared" si="2"/>
        <v/>
      </c>
      <c r="AR22" s="522" t="str">
        <f t="shared" si="3"/>
        <v>入力済</v>
      </c>
      <c r="AS22" s="538" t="str">
        <f t="shared" si="13"/>
        <v/>
      </c>
      <c r="AT22" s="522" t="str">
        <f t="shared" si="4"/>
        <v>入力済</v>
      </c>
      <c r="AU22" s="522" t="str">
        <f t="shared" si="14"/>
        <v/>
      </c>
      <c r="AV22" s="522" t="str">
        <f t="shared" si="5"/>
        <v/>
      </c>
      <c r="AW22" s="538" t="str">
        <f t="shared" si="6"/>
        <v/>
      </c>
      <c r="AX22" s="538" t="str">
        <f t="shared" si="15"/>
        <v/>
      </c>
      <c r="AY22" s="522" t="str">
        <f>IFERROR(VLOOKUP(K22,【参考】数式用!$AR$5:$AS$39,2, FALSE), "")</f>
        <v/>
      </c>
      <c r="AZ22" s="538" t="str">
        <f t="shared" si="16"/>
        <v/>
      </c>
      <c r="BA22" s="541" t="str">
        <f t="shared" si="7"/>
        <v>入力済</v>
      </c>
      <c r="BB22" s="522" t="str">
        <f>IFERROR(VLOOKUP(K22,【参考】数式用!$AX$3:$AY$59, 2, FALSE), "")</f>
        <v/>
      </c>
      <c r="BC22" s="538" t="str">
        <f t="shared" si="17"/>
        <v/>
      </c>
      <c r="BD22" s="541" t="str">
        <f t="shared" si="8"/>
        <v>入力済</v>
      </c>
      <c r="BE22" s="539" t="str">
        <f t="shared" si="18"/>
        <v/>
      </c>
      <c r="BF22" s="539" t="str">
        <f t="shared" si="9"/>
        <v/>
      </c>
    </row>
    <row r="23" spans="1:69" s="260" customFormat="1" ht="109.95" customHeight="1" thickBot="1">
      <c r="A23" s="306">
        <v>11</v>
      </c>
      <c r="B23" s="690" t="str">
        <f>IF(基本情報入力シート!B45="","",基本情報入力シート!B45)</f>
        <v/>
      </c>
      <c r="C23" s="691"/>
      <c r="D23" s="691"/>
      <c r="E23" s="691"/>
      <c r="F23" s="692"/>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40" t="str">
        <f>IF(基本情報入力シート!AF45=0, "",基本情報入力シート!AF45)</f>
        <v/>
      </c>
      <c r="M23" s="566"/>
      <c r="N23" s="505" t="str">
        <f>IFERROR(VLOOKUP(K23,【参考】数式用!$A$2:$F$57,MATCH(M23,【参考】数式用!$C$3:$F$3,0)+2,0),"")</f>
        <v/>
      </c>
      <c r="O23" s="498"/>
      <c r="P23" s="537"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01"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38" t="str">
        <f>IFERROR(VLOOKUP(K23,【参考】数式用!$A$2:$N$57,14,FALSE),"")</f>
        <v/>
      </c>
      <c r="AP23" s="538" t="str">
        <f t="shared" si="1"/>
        <v/>
      </c>
      <c r="AQ23" s="542" t="str">
        <f t="shared" si="2"/>
        <v/>
      </c>
      <c r="AR23" s="522" t="str">
        <f t="shared" si="3"/>
        <v>入力済</v>
      </c>
      <c r="AS23" s="538" t="str">
        <f t="shared" si="13"/>
        <v/>
      </c>
      <c r="AT23" s="522" t="str">
        <f t="shared" si="4"/>
        <v>入力済</v>
      </c>
      <c r="AU23" s="522" t="str">
        <f t="shared" si="14"/>
        <v/>
      </c>
      <c r="AV23" s="522" t="str">
        <f t="shared" si="5"/>
        <v/>
      </c>
      <c r="AW23" s="538" t="str">
        <f t="shared" si="6"/>
        <v/>
      </c>
      <c r="AX23" s="538" t="str">
        <f t="shared" si="15"/>
        <v/>
      </c>
      <c r="AY23" s="522" t="str">
        <f>IFERROR(VLOOKUP(K23,【参考】数式用!$AR$5:$AS$39,2, FALSE), "")</f>
        <v/>
      </c>
      <c r="AZ23" s="538" t="str">
        <f t="shared" si="16"/>
        <v/>
      </c>
      <c r="BA23" s="541" t="str">
        <f t="shared" si="7"/>
        <v>入力済</v>
      </c>
      <c r="BB23" s="522" t="str">
        <f>IFERROR(VLOOKUP(K23,【参考】数式用!$AX$3:$AY$59, 2, FALSE), "")</f>
        <v/>
      </c>
      <c r="BC23" s="538" t="str">
        <f t="shared" si="17"/>
        <v/>
      </c>
      <c r="BD23" s="541" t="str">
        <f t="shared" si="8"/>
        <v>入力済</v>
      </c>
      <c r="BE23" s="539" t="str">
        <f t="shared" si="18"/>
        <v/>
      </c>
      <c r="BF23" s="539" t="str">
        <f t="shared" si="9"/>
        <v/>
      </c>
    </row>
    <row r="24" spans="1:69" s="260" customFormat="1" ht="109.95" customHeight="1" thickBot="1">
      <c r="A24" s="306">
        <v>12</v>
      </c>
      <c r="B24" s="690" t="str">
        <f>IF(基本情報入力シート!B46="","",基本情報入力シート!B46)</f>
        <v/>
      </c>
      <c r="C24" s="691"/>
      <c r="D24" s="691"/>
      <c r="E24" s="691"/>
      <c r="F24" s="692"/>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40" t="str">
        <f>IF(基本情報入力シート!AF46=0, "",基本情報入力シート!AF46)</f>
        <v/>
      </c>
      <c r="M24" s="566"/>
      <c r="N24" s="505" t="str">
        <f>IFERROR(VLOOKUP(K24,【参考】数式用!$A$2:$F$57,MATCH(M24,【参考】数式用!$C$3:$F$3,0)+2,0),"")</f>
        <v/>
      </c>
      <c r="O24" s="498"/>
      <c r="P24" s="537"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01"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38" t="str">
        <f>IFERROR(VLOOKUP(K24,【参考】数式用!$A$2:$N$57,14,FALSE),"")</f>
        <v/>
      </c>
      <c r="AP24" s="538" t="str">
        <f t="shared" si="1"/>
        <v/>
      </c>
      <c r="AQ24" s="542" t="str">
        <f t="shared" si="2"/>
        <v/>
      </c>
      <c r="AR24" s="522" t="str">
        <f t="shared" si="3"/>
        <v>入力済</v>
      </c>
      <c r="AS24" s="538" t="str">
        <f t="shared" si="13"/>
        <v/>
      </c>
      <c r="AT24" s="522" t="str">
        <f t="shared" si="4"/>
        <v>入力済</v>
      </c>
      <c r="AU24" s="522" t="str">
        <f t="shared" si="14"/>
        <v/>
      </c>
      <c r="AV24" s="522" t="str">
        <f t="shared" si="5"/>
        <v/>
      </c>
      <c r="AW24" s="538" t="str">
        <f t="shared" si="6"/>
        <v/>
      </c>
      <c r="AX24" s="538" t="str">
        <f t="shared" si="15"/>
        <v/>
      </c>
      <c r="AY24" s="522" t="str">
        <f>IFERROR(VLOOKUP(K24,【参考】数式用!$AR$5:$AS$39,2, FALSE), "")</f>
        <v/>
      </c>
      <c r="AZ24" s="538" t="str">
        <f t="shared" si="16"/>
        <v/>
      </c>
      <c r="BA24" s="541" t="str">
        <f t="shared" si="7"/>
        <v>入力済</v>
      </c>
      <c r="BB24" s="522" t="str">
        <f>IFERROR(VLOOKUP(K24,【参考】数式用!$AX$3:$AY$59, 2, FALSE), "")</f>
        <v/>
      </c>
      <c r="BC24" s="538" t="str">
        <f t="shared" si="17"/>
        <v/>
      </c>
      <c r="BD24" s="541" t="str">
        <f t="shared" si="8"/>
        <v>入力済</v>
      </c>
      <c r="BE24" s="539" t="str">
        <f t="shared" si="18"/>
        <v/>
      </c>
      <c r="BF24" s="539" t="str">
        <f t="shared" si="9"/>
        <v/>
      </c>
    </row>
    <row r="25" spans="1:69" s="260" customFormat="1" ht="109.95" customHeight="1" thickBot="1">
      <c r="A25" s="306">
        <v>13</v>
      </c>
      <c r="B25" s="690" t="str">
        <f>IF(基本情報入力シート!B47="","",基本情報入力シート!B47)</f>
        <v/>
      </c>
      <c r="C25" s="691"/>
      <c r="D25" s="691"/>
      <c r="E25" s="691"/>
      <c r="F25" s="692"/>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40" t="str">
        <f>IF(基本情報入力シート!AF47=0, "",基本情報入力シート!AF47)</f>
        <v/>
      </c>
      <c r="M25" s="566"/>
      <c r="N25" s="505" t="str">
        <f>IFERROR(VLOOKUP(K25,【参考】数式用!$A$2:$F$57,MATCH(M25,【参考】数式用!$C$3:$F$3,0)+2,0),"")</f>
        <v/>
      </c>
      <c r="O25" s="498"/>
      <c r="P25" s="537"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01"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38" t="str">
        <f>IFERROR(VLOOKUP(K25,【参考】数式用!$A$2:$N$57,14,FALSE),"")</f>
        <v/>
      </c>
      <c r="AP25" s="538" t="str">
        <f t="shared" si="1"/>
        <v/>
      </c>
      <c r="AQ25" s="542" t="str">
        <f t="shared" si="2"/>
        <v/>
      </c>
      <c r="AR25" s="522" t="str">
        <f t="shared" si="3"/>
        <v>入力済</v>
      </c>
      <c r="AS25" s="538" t="str">
        <f t="shared" si="13"/>
        <v/>
      </c>
      <c r="AT25" s="522" t="str">
        <f t="shared" si="4"/>
        <v>入力済</v>
      </c>
      <c r="AU25" s="522" t="str">
        <f t="shared" si="14"/>
        <v/>
      </c>
      <c r="AV25" s="522" t="str">
        <f t="shared" si="5"/>
        <v/>
      </c>
      <c r="AW25" s="538" t="str">
        <f t="shared" si="6"/>
        <v/>
      </c>
      <c r="AX25" s="538" t="str">
        <f t="shared" si="15"/>
        <v/>
      </c>
      <c r="AY25" s="522" t="str">
        <f>IFERROR(VLOOKUP(K25,【参考】数式用!$AR$5:$AS$39,2, FALSE), "")</f>
        <v/>
      </c>
      <c r="AZ25" s="538" t="str">
        <f t="shared" si="16"/>
        <v/>
      </c>
      <c r="BA25" s="541" t="str">
        <f t="shared" si="7"/>
        <v>入力済</v>
      </c>
      <c r="BB25" s="522" t="str">
        <f>IFERROR(VLOOKUP(K25,【参考】数式用!$AX$3:$AY$59, 2, FALSE), "")</f>
        <v/>
      </c>
      <c r="BC25" s="538" t="str">
        <f t="shared" si="17"/>
        <v/>
      </c>
      <c r="BD25" s="541" t="str">
        <f t="shared" si="8"/>
        <v>入力済</v>
      </c>
      <c r="BE25" s="539" t="str">
        <f t="shared" si="18"/>
        <v/>
      </c>
      <c r="BF25" s="539" t="str">
        <f t="shared" si="9"/>
        <v/>
      </c>
    </row>
    <row r="26" spans="1:69" s="260" customFormat="1" ht="109.95" customHeight="1" thickBot="1">
      <c r="A26" s="306">
        <v>14</v>
      </c>
      <c r="B26" s="690" t="str">
        <f>IF(基本情報入力シート!B48="","",基本情報入力シート!B48)</f>
        <v/>
      </c>
      <c r="C26" s="691"/>
      <c r="D26" s="691"/>
      <c r="E26" s="691"/>
      <c r="F26" s="692"/>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40" t="str">
        <f>IF(基本情報入力シート!AF48=0, "",基本情報入力シート!AF48)</f>
        <v/>
      </c>
      <c r="M26" s="566"/>
      <c r="N26" s="505" t="str">
        <f>IFERROR(VLOOKUP(K26,【参考】数式用!$A$2:$F$57,MATCH(M26,【参考】数式用!$C$3:$F$3,0)+2,0),"")</f>
        <v/>
      </c>
      <c r="O26" s="498"/>
      <c r="P26" s="537"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01"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38" t="str">
        <f>IFERROR(VLOOKUP(K26,【参考】数式用!$A$2:$N$57,14,FALSE),"")</f>
        <v/>
      </c>
      <c r="AP26" s="538" t="str">
        <f t="shared" si="1"/>
        <v/>
      </c>
      <c r="AQ26" s="542" t="str">
        <f t="shared" si="2"/>
        <v/>
      </c>
      <c r="AR26" s="522" t="str">
        <f t="shared" si="3"/>
        <v>入力済</v>
      </c>
      <c r="AS26" s="538" t="str">
        <f t="shared" si="13"/>
        <v/>
      </c>
      <c r="AT26" s="522" t="str">
        <f t="shared" si="4"/>
        <v>入力済</v>
      </c>
      <c r="AU26" s="522" t="str">
        <f t="shared" si="14"/>
        <v/>
      </c>
      <c r="AV26" s="522" t="str">
        <f t="shared" si="5"/>
        <v/>
      </c>
      <c r="AW26" s="538" t="str">
        <f t="shared" si="6"/>
        <v/>
      </c>
      <c r="AX26" s="538" t="str">
        <f t="shared" si="15"/>
        <v/>
      </c>
      <c r="AY26" s="522" t="str">
        <f>IFERROR(VLOOKUP(K26,【参考】数式用!$AR$5:$AS$39,2, FALSE), "")</f>
        <v/>
      </c>
      <c r="AZ26" s="538" t="str">
        <f t="shared" si="16"/>
        <v/>
      </c>
      <c r="BA26" s="541" t="str">
        <f t="shared" si="7"/>
        <v>入力済</v>
      </c>
      <c r="BB26" s="522" t="str">
        <f>IFERROR(VLOOKUP(K26,【参考】数式用!$AX$3:$AY$59, 2, FALSE), "")</f>
        <v/>
      </c>
      <c r="BC26" s="538" t="str">
        <f t="shared" si="17"/>
        <v/>
      </c>
      <c r="BD26" s="541" t="str">
        <f t="shared" si="8"/>
        <v>入力済</v>
      </c>
      <c r="BE26" s="539" t="str">
        <f t="shared" si="18"/>
        <v/>
      </c>
      <c r="BF26" s="539" t="str">
        <f t="shared" si="9"/>
        <v/>
      </c>
    </row>
    <row r="27" spans="1:69" s="260" customFormat="1" ht="109.95" customHeight="1" thickBot="1">
      <c r="A27" s="306">
        <v>15</v>
      </c>
      <c r="B27" s="690" t="str">
        <f>IF(基本情報入力シート!B49="","",基本情報入力シート!B49)</f>
        <v/>
      </c>
      <c r="C27" s="691"/>
      <c r="D27" s="691"/>
      <c r="E27" s="691"/>
      <c r="F27" s="692"/>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40" t="str">
        <f>IF(基本情報入力シート!AF49=0, "",基本情報入力シート!AF49)</f>
        <v/>
      </c>
      <c r="M27" s="566"/>
      <c r="N27" s="505" t="str">
        <f>IFERROR(VLOOKUP(K27,【参考】数式用!$A$2:$F$57,MATCH(M27,【参考】数式用!$C$3:$F$3,0)+2,0),"")</f>
        <v/>
      </c>
      <c r="O27" s="498"/>
      <c r="P27" s="537"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01"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38" t="str">
        <f>IFERROR(VLOOKUP(K27,【参考】数式用!$A$2:$N$57,14,FALSE),"")</f>
        <v/>
      </c>
      <c r="AP27" s="538" t="str">
        <f t="shared" si="1"/>
        <v/>
      </c>
      <c r="AQ27" s="542" t="str">
        <f t="shared" si="2"/>
        <v/>
      </c>
      <c r="AR27" s="522" t="str">
        <f t="shared" si="3"/>
        <v>入力済</v>
      </c>
      <c r="AS27" s="538" t="str">
        <f t="shared" si="13"/>
        <v/>
      </c>
      <c r="AT27" s="522" t="str">
        <f t="shared" si="4"/>
        <v>入力済</v>
      </c>
      <c r="AU27" s="522" t="str">
        <f t="shared" si="14"/>
        <v/>
      </c>
      <c r="AV27" s="522" t="str">
        <f t="shared" si="5"/>
        <v/>
      </c>
      <c r="AW27" s="538" t="str">
        <f t="shared" si="6"/>
        <v/>
      </c>
      <c r="AX27" s="538" t="str">
        <f t="shared" si="15"/>
        <v/>
      </c>
      <c r="AY27" s="522" t="str">
        <f>IFERROR(VLOOKUP(K27,【参考】数式用!$AR$5:$AS$39,2, FALSE), "")</f>
        <v/>
      </c>
      <c r="AZ27" s="538" t="str">
        <f t="shared" si="16"/>
        <v/>
      </c>
      <c r="BA27" s="541" t="str">
        <f t="shared" si="7"/>
        <v>入力済</v>
      </c>
      <c r="BB27" s="522" t="str">
        <f>IFERROR(VLOOKUP(K27,【参考】数式用!$AX$3:$AY$59, 2, FALSE), "")</f>
        <v/>
      </c>
      <c r="BC27" s="538" t="str">
        <f t="shared" si="17"/>
        <v/>
      </c>
      <c r="BD27" s="541" t="str">
        <f t="shared" si="8"/>
        <v>入力済</v>
      </c>
      <c r="BE27" s="539" t="str">
        <f t="shared" si="18"/>
        <v/>
      </c>
      <c r="BF27" s="539" t="str">
        <f t="shared" si="9"/>
        <v/>
      </c>
    </row>
    <row r="28" spans="1:69" s="260" customFormat="1" ht="109.95" customHeight="1" thickBot="1">
      <c r="A28" s="306">
        <v>16</v>
      </c>
      <c r="B28" s="690" t="str">
        <f>IF(基本情報入力シート!B50="","",基本情報入力シート!B50)</f>
        <v/>
      </c>
      <c r="C28" s="691"/>
      <c r="D28" s="691"/>
      <c r="E28" s="691"/>
      <c r="F28" s="692"/>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40" t="str">
        <f>IF(基本情報入力シート!AF50=0, "",基本情報入力シート!AF50)</f>
        <v/>
      </c>
      <c r="M28" s="566"/>
      <c r="N28" s="505" t="str">
        <f>IFERROR(VLOOKUP(K28,【参考】数式用!$A$2:$F$57,MATCH(M28,【参考】数式用!$C$3:$F$3,0)+2,0),"")</f>
        <v/>
      </c>
      <c r="O28" s="498"/>
      <c r="P28" s="537"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01"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38" t="str">
        <f>IFERROR(VLOOKUP(K28,【参考】数式用!$A$2:$N$57,14,FALSE),"")</f>
        <v/>
      </c>
      <c r="AP28" s="538" t="str">
        <f t="shared" si="1"/>
        <v/>
      </c>
      <c r="AQ28" s="542" t="str">
        <f t="shared" si="2"/>
        <v/>
      </c>
      <c r="AR28" s="522" t="str">
        <f t="shared" si="3"/>
        <v>入力済</v>
      </c>
      <c r="AS28" s="538" t="str">
        <f t="shared" si="13"/>
        <v/>
      </c>
      <c r="AT28" s="522" t="str">
        <f t="shared" si="4"/>
        <v>入力済</v>
      </c>
      <c r="AU28" s="522" t="str">
        <f t="shared" si="14"/>
        <v/>
      </c>
      <c r="AV28" s="522" t="str">
        <f t="shared" si="5"/>
        <v/>
      </c>
      <c r="AW28" s="538" t="str">
        <f t="shared" si="6"/>
        <v/>
      </c>
      <c r="AX28" s="538" t="str">
        <f t="shared" si="15"/>
        <v/>
      </c>
      <c r="AY28" s="522" t="str">
        <f>IFERROR(VLOOKUP(K28,【参考】数式用!$AR$5:$AS$39,2, FALSE), "")</f>
        <v/>
      </c>
      <c r="AZ28" s="538" t="str">
        <f t="shared" si="16"/>
        <v/>
      </c>
      <c r="BA28" s="541" t="str">
        <f t="shared" si="7"/>
        <v>入力済</v>
      </c>
      <c r="BB28" s="522" t="str">
        <f>IFERROR(VLOOKUP(K28,【参考】数式用!$AX$3:$AY$59, 2, FALSE), "")</f>
        <v/>
      </c>
      <c r="BC28" s="538" t="str">
        <f t="shared" si="17"/>
        <v/>
      </c>
      <c r="BD28" s="541" t="str">
        <f t="shared" si="8"/>
        <v>入力済</v>
      </c>
      <c r="BE28" s="539" t="str">
        <f t="shared" si="18"/>
        <v/>
      </c>
      <c r="BF28" s="539" t="str">
        <f t="shared" si="9"/>
        <v/>
      </c>
    </row>
    <row r="29" spans="1:69" s="260" customFormat="1" ht="109.95" customHeight="1" thickBot="1">
      <c r="A29" s="306">
        <v>17</v>
      </c>
      <c r="B29" s="690" t="str">
        <f>IF(基本情報入力シート!B51="","",基本情報入力シート!B51)</f>
        <v/>
      </c>
      <c r="C29" s="691"/>
      <c r="D29" s="691"/>
      <c r="E29" s="691"/>
      <c r="F29" s="692"/>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40" t="str">
        <f>IF(基本情報入力シート!AF51=0, "",基本情報入力シート!AF51)</f>
        <v/>
      </c>
      <c r="M29" s="566"/>
      <c r="N29" s="505" t="str">
        <f>IFERROR(VLOOKUP(K29,【参考】数式用!$A$2:$F$57,MATCH(M29,【参考】数式用!$C$3:$F$3,0)+2,0),"")</f>
        <v/>
      </c>
      <c r="O29" s="498"/>
      <c r="P29" s="537"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01"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38" t="str">
        <f>IFERROR(VLOOKUP(K29,【参考】数式用!$A$2:$N$57,14,FALSE),"")</f>
        <v/>
      </c>
      <c r="AP29" s="538" t="str">
        <f t="shared" si="1"/>
        <v/>
      </c>
      <c r="AQ29" s="542" t="str">
        <f t="shared" si="2"/>
        <v/>
      </c>
      <c r="AR29" s="522" t="str">
        <f t="shared" si="3"/>
        <v>入力済</v>
      </c>
      <c r="AS29" s="538" t="str">
        <f t="shared" si="13"/>
        <v/>
      </c>
      <c r="AT29" s="522" t="str">
        <f t="shared" si="4"/>
        <v>入力済</v>
      </c>
      <c r="AU29" s="522" t="str">
        <f t="shared" si="14"/>
        <v/>
      </c>
      <c r="AV29" s="522" t="str">
        <f t="shared" si="5"/>
        <v/>
      </c>
      <c r="AW29" s="538" t="str">
        <f t="shared" si="6"/>
        <v/>
      </c>
      <c r="AX29" s="538" t="str">
        <f t="shared" si="15"/>
        <v/>
      </c>
      <c r="AY29" s="522" t="str">
        <f>IFERROR(VLOOKUP(K29,【参考】数式用!$AR$5:$AS$39,2, FALSE), "")</f>
        <v/>
      </c>
      <c r="AZ29" s="538" t="str">
        <f t="shared" si="16"/>
        <v/>
      </c>
      <c r="BA29" s="541" t="str">
        <f t="shared" si="7"/>
        <v>入力済</v>
      </c>
      <c r="BB29" s="522" t="str">
        <f>IFERROR(VLOOKUP(K29,【参考】数式用!$AX$3:$AY$59, 2, FALSE), "")</f>
        <v/>
      </c>
      <c r="BC29" s="538" t="str">
        <f t="shared" si="17"/>
        <v/>
      </c>
      <c r="BD29" s="541" t="str">
        <f t="shared" si="8"/>
        <v>入力済</v>
      </c>
      <c r="BE29" s="539" t="str">
        <f t="shared" si="18"/>
        <v/>
      </c>
      <c r="BF29" s="539" t="str">
        <f t="shared" si="9"/>
        <v/>
      </c>
    </row>
    <row r="30" spans="1:69" s="260" customFormat="1" ht="109.95" customHeight="1" thickBot="1">
      <c r="A30" s="306">
        <v>18</v>
      </c>
      <c r="B30" s="690" t="str">
        <f>IF(基本情報入力シート!B52="","",基本情報入力シート!B52)</f>
        <v/>
      </c>
      <c r="C30" s="691"/>
      <c r="D30" s="691"/>
      <c r="E30" s="691"/>
      <c r="F30" s="692"/>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40" t="str">
        <f>IF(基本情報入力シート!AF52=0, "",基本情報入力シート!AF52)</f>
        <v/>
      </c>
      <c r="M30" s="566"/>
      <c r="N30" s="505" t="str">
        <f>IFERROR(VLOOKUP(K30,【参考】数式用!$A$2:$F$57,MATCH(M30,【参考】数式用!$C$3:$F$3,0)+2,0),"")</f>
        <v/>
      </c>
      <c r="O30" s="498"/>
      <c r="P30" s="537"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01"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38" t="str">
        <f>IFERROR(VLOOKUP(K30,【参考】数式用!$A$2:$N$57,14,FALSE),"")</f>
        <v/>
      </c>
      <c r="AP30" s="538" t="str">
        <f t="shared" si="1"/>
        <v/>
      </c>
      <c r="AQ30" s="542" t="str">
        <f t="shared" si="2"/>
        <v/>
      </c>
      <c r="AR30" s="522" t="str">
        <f t="shared" si="3"/>
        <v>入力済</v>
      </c>
      <c r="AS30" s="538" t="str">
        <f t="shared" si="13"/>
        <v/>
      </c>
      <c r="AT30" s="522" t="str">
        <f t="shared" si="4"/>
        <v>入力済</v>
      </c>
      <c r="AU30" s="522" t="str">
        <f t="shared" si="14"/>
        <v/>
      </c>
      <c r="AV30" s="522" t="str">
        <f t="shared" si="5"/>
        <v/>
      </c>
      <c r="AW30" s="538" t="str">
        <f t="shared" si="6"/>
        <v/>
      </c>
      <c r="AX30" s="538" t="str">
        <f t="shared" si="15"/>
        <v/>
      </c>
      <c r="AY30" s="522" t="str">
        <f>IFERROR(VLOOKUP(K30,【参考】数式用!$AR$5:$AS$39,2, FALSE), "")</f>
        <v/>
      </c>
      <c r="AZ30" s="538" t="str">
        <f t="shared" si="16"/>
        <v/>
      </c>
      <c r="BA30" s="541" t="str">
        <f t="shared" si="7"/>
        <v>入力済</v>
      </c>
      <c r="BB30" s="522" t="str">
        <f>IFERROR(VLOOKUP(K30,【参考】数式用!$AX$3:$AY$59, 2, FALSE), "")</f>
        <v/>
      </c>
      <c r="BC30" s="538" t="str">
        <f t="shared" si="17"/>
        <v/>
      </c>
      <c r="BD30" s="541" t="str">
        <f t="shared" si="8"/>
        <v>入力済</v>
      </c>
      <c r="BE30" s="539" t="str">
        <f t="shared" si="18"/>
        <v/>
      </c>
      <c r="BF30" s="539" t="str">
        <f t="shared" si="9"/>
        <v/>
      </c>
    </row>
    <row r="31" spans="1:69" s="260" customFormat="1" ht="109.95" customHeight="1" thickBot="1">
      <c r="A31" s="306">
        <v>19</v>
      </c>
      <c r="B31" s="690" t="str">
        <f>IF(基本情報入力シート!B53="","",基本情報入力シート!B53)</f>
        <v/>
      </c>
      <c r="C31" s="691"/>
      <c r="D31" s="691"/>
      <c r="E31" s="691"/>
      <c r="F31" s="692"/>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40" t="str">
        <f>IF(基本情報入力シート!AF53=0, "",基本情報入力シート!AF53)</f>
        <v/>
      </c>
      <c r="M31" s="566"/>
      <c r="N31" s="505" t="str">
        <f>IFERROR(VLOOKUP(K31,【参考】数式用!$A$2:$F$57,MATCH(M31,【参考】数式用!$C$3:$F$3,0)+2,0),"")</f>
        <v/>
      </c>
      <c r="O31" s="498"/>
      <c r="P31" s="537"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01"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38" t="str">
        <f>IFERROR(VLOOKUP(K31,【参考】数式用!$A$2:$N$57,14,FALSE),"")</f>
        <v/>
      </c>
      <c r="AP31" s="538" t="str">
        <f t="shared" si="1"/>
        <v/>
      </c>
      <c r="AQ31" s="542" t="str">
        <f t="shared" si="2"/>
        <v/>
      </c>
      <c r="AR31" s="522" t="str">
        <f t="shared" si="3"/>
        <v>入力済</v>
      </c>
      <c r="AS31" s="538" t="str">
        <f t="shared" si="13"/>
        <v/>
      </c>
      <c r="AT31" s="522" t="str">
        <f t="shared" si="4"/>
        <v>入力済</v>
      </c>
      <c r="AU31" s="522" t="str">
        <f t="shared" si="14"/>
        <v/>
      </c>
      <c r="AV31" s="522" t="str">
        <f t="shared" si="5"/>
        <v/>
      </c>
      <c r="AW31" s="538" t="str">
        <f t="shared" si="6"/>
        <v/>
      </c>
      <c r="AX31" s="538" t="str">
        <f t="shared" si="15"/>
        <v/>
      </c>
      <c r="AY31" s="522" t="str">
        <f>IFERROR(VLOOKUP(K31,【参考】数式用!$AR$5:$AS$39,2, FALSE), "")</f>
        <v/>
      </c>
      <c r="AZ31" s="538" t="str">
        <f t="shared" si="16"/>
        <v/>
      </c>
      <c r="BA31" s="541" t="str">
        <f t="shared" si="7"/>
        <v>入力済</v>
      </c>
      <c r="BB31" s="522" t="str">
        <f>IFERROR(VLOOKUP(K31,【参考】数式用!$AX$3:$AY$59, 2, FALSE), "")</f>
        <v/>
      </c>
      <c r="BC31" s="538" t="str">
        <f t="shared" si="17"/>
        <v/>
      </c>
      <c r="BD31" s="541" t="str">
        <f t="shared" si="8"/>
        <v>入力済</v>
      </c>
      <c r="BE31" s="539" t="str">
        <f t="shared" si="18"/>
        <v/>
      </c>
      <c r="BF31" s="539" t="str">
        <f t="shared" si="9"/>
        <v/>
      </c>
    </row>
    <row r="32" spans="1:69" s="260" customFormat="1" ht="109.95" customHeight="1" thickBot="1">
      <c r="A32" s="306">
        <v>20</v>
      </c>
      <c r="B32" s="690" t="str">
        <f>IF(基本情報入力シート!B54="","",基本情報入力シート!B54)</f>
        <v/>
      </c>
      <c r="C32" s="691"/>
      <c r="D32" s="691"/>
      <c r="E32" s="691"/>
      <c r="F32" s="692"/>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40" t="str">
        <f>IF(基本情報入力シート!AF54=0, "",基本情報入力シート!AF54)</f>
        <v/>
      </c>
      <c r="M32" s="566"/>
      <c r="N32" s="505" t="str">
        <f>IFERROR(VLOOKUP(K32,【参考】数式用!$A$2:$F$57,MATCH(M32,【参考】数式用!$C$3:$F$3,0)+2,0),"")</f>
        <v/>
      </c>
      <c r="O32" s="498"/>
      <c r="P32" s="537"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01"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38" t="str">
        <f>IFERROR(VLOOKUP(K32,【参考】数式用!$A$2:$N$57,14,FALSE),"")</f>
        <v/>
      </c>
      <c r="AP32" s="538" t="str">
        <f t="shared" si="1"/>
        <v/>
      </c>
      <c r="AQ32" s="542" t="str">
        <f t="shared" si="2"/>
        <v/>
      </c>
      <c r="AR32" s="522" t="str">
        <f t="shared" si="3"/>
        <v>入力済</v>
      </c>
      <c r="AS32" s="538" t="str">
        <f t="shared" si="13"/>
        <v/>
      </c>
      <c r="AT32" s="522" t="str">
        <f t="shared" si="4"/>
        <v>入力済</v>
      </c>
      <c r="AU32" s="522" t="str">
        <f t="shared" si="14"/>
        <v/>
      </c>
      <c r="AV32" s="522" t="str">
        <f t="shared" si="5"/>
        <v/>
      </c>
      <c r="AW32" s="538" t="str">
        <f t="shared" si="6"/>
        <v/>
      </c>
      <c r="AX32" s="538" t="str">
        <f t="shared" si="15"/>
        <v/>
      </c>
      <c r="AY32" s="522" t="str">
        <f>IFERROR(VLOOKUP(K32,【参考】数式用!$AR$5:$AS$39,2, FALSE), "")</f>
        <v/>
      </c>
      <c r="AZ32" s="538" t="str">
        <f t="shared" si="16"/>
        <v/>
      </c>
      <c r="BA32" s="541" t="str">
        <f t="shared" si="7"/>
        <v>入力済</v>
      </c>
      <c r="BB32" s="522" t="str">
        <f>IFERROR(VLOOKUP(K32,【参考】数式用!$AX$3:$AY$59, 2, FALSE), "")</f>
        <v/>
      </c>
      <c r="BC32" s="538" t="str">
        <f t="shared" si="17"/>
        <v/>
      </c>
      <c r="BD32" s="541" t="str">
        <f t="shared" si="8"/>
        <v>入力済</v>
      </c>
      <c r="BE32" s="539" t="str">
        <f t="shared" si="18"/>
        <v/>
      </c>
      <c r="BF32" s="539" t="str">
        <f t="shared" si="9"/>
        <v/>
      </c>
    </row>
    <row r="33" spans="1:58" s="260" customFormat="1" ht="109.95" customHeight="1" thickBot="1">
      <c r="A33" s="306">
        <v>21</v>
      </c>
      <c r="B33" s="690" t="str">
        <f>IF(基本情報入力シート!B55="","",基本情報入力シート!B55)</f>
        <v/>
      </c>
      <c r="C33" s="691"/>
      <c r="D33" s="691"/>
      <c r="E33" s="691"/>
      <c r="F33" s="692"/>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40" t="str">
        <f>IF(基本情報入力シート!AF55=0, "",基本情報入力シート!AF55)</f>
        <v/>
      </c>
      <c r="M33" s="566"/>
      <c r="N33" s="505" t="str">
        <f>IFERROR(VLOOKUP(K33,【参考】数式用!$A$2:$F$57,MATCH(M33,【参考】数式用!$C$3:$F$3,0)+2,0),"")</f>
        <v/>
      </c>
      <c r="O33" s="498"/>
      <c r="P33" s="537"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01"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38" t="str">
        <f>IFERROR(VLOOKUP(K33,【参考】数式用!$A$2:$N$57,14,FALSE),"")</f>
        <v/>
      </c>
      <c r="AP33" s="538" t="str">
        <f t="shared" si="1"/>
        <v/>
      </c>
      <c r="AQ33" s="542" t="str">
        <f t="shared" si="2"/>
        <v/>
      </c>
      <c r="AR33" s="522" t="str">
        <f t="shared" si="3"/>
        <v>入力済</v>
      </c>
      <c r="AS33" s="538" t="str">
        <f t="shared" si="13"/>
        <v/>
      </c>
      <c r="AT33" s="522" t="str">
        <f t="shared" si="4"/>
        <v>入力済</v>
      </c>
      <c r="AU33" s="522" t="str">
        <f t="shared" si="14"/>
        <v/>
      </c>
      <c r="AV33" s="522" t="str">
        <f t="shared" si="5"/>
        <v/>
      </c>
      <c r="AW33" s="538" t="str">
        <f t="shared" si="6"/>
        <v/>
      </c>
      <c r="AX33" s="538" t="str">
        <f t="shared" si="15"/>
        <v/>
      </c>
      <c r="AY33" s="522" t="str">
        <f>IFERROR(VLOOKUP(K33,【参考】数式用!$AR$5:$AS$39,2, FALSE), "")</f>
        <v/>
      </c>
      <c r="AZ33" s="538" t="str">
        <f t="shared" si="16"/>
        <v/>
      </c>
      <c r="BA33" s="541" t="str">
        <f t="shared" si="7"/>
        <v>入力済</v>
      </c>
      <c r="BB33" s="522" t="str">
        <f>IFERROR(VLOOKUP(K33,【参考】数式用!$AX$3:$AY$59, 2, FALSE), "")</f>
        <v/>
      </c>
      <c r="BC33" s="538" t="str">
        <f t="shared" si="17"/>
        <v/>
      </c>
      <c r="BD33" s="541" t="str">
        <f t="shared" si="8"/>
        <v>入力済</v>
      </c>
      <c r="BE33" s="539" t="str">
        <f t="shared" si="18"/>
        <v/>
      </c>
      <c r="BF33" s="539" t="str">
        <f t="shared" si="9"/>
        <v/>
      </c>
    </row>
    <row r="34" spans="1:58" s="260" customFormat="1" ht="109.95" customHeight="1" thickBot="1">
      <c r="A34" s="306">
        <v>22</v>
      </c>
      <c r="B34" s="690" t="str">
        <f>IF(基本情報入力シート!B56="","",基本情報入力シート!B56)</f>
        <v/>
      </c>
      <c r="C34" s="691"/>
      <c r="D34" s="691"/>
      <c r="E34" s="691"/>
      <c r="F34" s="692"/>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40" t="str">
        <f>IF(基本情報入力シート!AF56=0, "",基本情報入力シート!AF56)</f>
        <v/>
      </c>
      <c r="M34" s="566"/>
      <c r="N34" s="505" t="str">
        <f>IFERROR(VLOOKUP(K34,【参考】数式用!$A$2:$F$57,MATCH(M34,【参考】数式用!$C$3:$F$3,0)+2,0),"")</f>
        <v/>
      </c>
      <c r="O34" s="498"/>
      <c r="P34" s="537"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01"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38" t="str">
        <f>IFERROR(VLOOKUP(K34,【参考】数式用!$A$2:$N$57,14,FALSE),"")</f>
        <v/>
      </c>
      <c r="AP34" s="538" t="str">
        <f t="shared" si="1"/>
        <v/>
      </c>
      <c r="AQ34" s="542" t="str">
        <f t="shared" si="2"/>
        <v/>
      </c>
      <c r="AR34" s="522" t="str">
        <f t="shared" si="3"/>
        <v>入力済</v>
      </c>
      <c r="AS34" s="538" t="str">
        <f t="shared" si="13"/>
        <v/>
      </c>
      <c r="AT34" s="522" t="str">
        <f t="shared" si="4"/>
        <v>入力済</v>
      </c>
      <c r="AU34" s="522" t="str">
        <f t="shared" si="14"/>
        <v/>
      </c>
      <c r="AV34" s="522" t="str">
        <f t="shared" si="5"/>
        <v/>
      </c>
      <c r="AW34" s="538" t="str">
        <f t="shared" si="6"/>
        <v/>
      </c>
      <c r="AX34" s="538" t="str">
        <f t="shared" si="15"/>
        <v/>
      </c>
      <c r="AY34" s="522" t="str">
        <f>IFERROR(VLOOKUP(K34,【参考】数式用!$AR$5:$AS$39,2, FALSE), "")</f>
        <v/>
      </c>
      <c r="AZ34" s="538" t="str">
        <f t="shared" si="16"/>
        <v/>
      </c>
      <c r="BA34" s="541" t="str">
        <f t="shared" si="7"/>
        <v>入力済</v>
      </c>
      <c r="BB34" s="522" t="str">
        <f>IFERROR(VLOOKUP(K34,【参考】数式用!$AX$3:$AY$59, 2, FALSE), "")</f>
        <v/>
      </c>
      <c r="BC34" s="538" t="str">
        <f t="shared" si="17"/>
        <v/>
      </c>
      <c r="BD34" s="541" t="str">
        <f t="shared" si="8"/>
        <v>入力済</v>
      </c>
      <c r="BE34" s="539" t="str">
        <f t="shared" si="18"/>
        <v/>
      </c>
      <c r="BF34" s="539" t="str">
        <f t="shared" si="9"/>
        <v/>
      </c>
    </row>
    <row r="35" spans="1:58" s="260" customFormat="1" ht="109.95" customHeight="1" thickBot="1">
      <c r="A35" s="306">
        <v>23</v>
      </c>
      <c r="B35" s="690" t="str">
        <f>IF(基本情報入力シート!B57="","",基本情報入力シート!B57)</f>
        <v/>
      </c>
      <c r="C35" s="691"/>
      <c r="D35" s="691"/>
      <c r="E35" s="691"/>
      <c r="F35" s="692"/>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40" t="str">
        <f>IF(基本情報入力シート!AF57=0, "",基本情報入力シート!AF57)</f>
        <v/>
      </c>
      <c r="M35" s="566"/>
      <c r="N35" s="505" t="str">
        <f>IFERROR(VLOOKUP(K35,【参考】数式用!$A$2:$F$57,MATCH(M35,【参考】数式用!$C$3:$F$3,0)+2,0),"")</f>
        <v/>
      </c>
      <c r="O35" s="498"/>
      <c r="P35" s="537"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01"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38" t="str">
        <f>IFERROR(VLOOKUP(K35,【参考】数式用!$A$2:$N$57,14,FALSE),"")</f>
        <v/>
      </c>
      <c r="AP35" s="538" t="str">
        <f t="shared" si="1"/>
        <v/>
      </c>
      <c r="AQ35" s="542" t="str">
        <f t="shared" si="2"/>
        <v/>
      </c>
      <c r="AR35" s="522" t="str">
        <f t="shared" si="3"/>
        <v>入力済</v>
      </c>
      <c r="AS35" s="538" t="str">
        <f t="shared" si="13"/>
        <v/>
      </c>
      <c r="AT35" s="522" t="str">
        <f t="shared" si="4"/>
        <v>入力済</v>
      </c>
      <c r="AU35" s="522" t="str">
        <f t="shared" si="14"/>
        <v/>
      </c>
      <c r="AV35" s="522" t="str">
        <f t="shared" si="5"/>
        <v/>
      </c>
      <c r="AW35" s="538" t="str">
        <f t="shared" si="6"/>
        <v/>
      </c>
      <c r="AX35" s="538" t="str">
        <f t="shared" si="15"/>
        <v/>
      </c>
      <c r="AY35" s="522" t="str">
        <f>IFERROR(VLOOKUP(K35,【参考】数式用!$AR$5:$AS$39,2, FALSE), "")</f>
        <v/>
      </c>
      <c r="AZ35" s="538" t="str">
        <f t="shared" si="16"/>
        <v/>
      </c>
      <c r="BA35" s="541" t="str">
        <f t="shared" si="7"/>
        <v>入力済</v>
      </c>
      <c r="BB35" s="522" t="str">
        <f>IFERROR(VLOOKUP(K35,【参考】数式用!$AX$3:$AY$59, 2, FALSE), "")</f>
        <v/>
      </c>
      <c r="BC35" s="538" t="str">
        <f t="shared" si="17"/>
        <v/>
      </c>
      <c r="BD35" s="541" t="str">
        <f t="shared" si="8"/>
        <v>入力済</v>
      </c>
      <c r="BE35" s="539" t="str">
        <f t="shared" si="18"/>
        <v/>
      </c>
      <c r="BF35" s="539" t="str">
        <f t="shared" si="9"/>
        <v/>
      </c>
    </row>
    <row r="36" spans="1:58" s="260" customFormat="1" ht="109.95" customHeight="1" thickBot="1">
      <c r="A36" s="306">
        <v>24</v>
      </c>
      <c r="B36" s="690" t="str">
        <f>IF(基本情報入力シート!B58="","",基本情報入力シート!B58)</f>
        <v/>
      </c>
      <c r="C36" s="691"/>
      <c r="D36" s="691"/>
      <c r="E36" s="691"/>
      <c r="F36" s="692"/>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40" t="str">
        <f>IF(基本情報入力シート!AF58=0, "",基本情報入力シート!AF58)</f>
        <v/>
      </c>
      <c r="M36" s="566"/>
      <c r="N36" s="505" t="str">
        <f>IFERROR(VLOOKUP(K36,【参考】数式用!$A$2:$F$57,MATCH(M36,【参考】数式用!$C$3:$F$3,0)+2,0),"")</f>
        <v/>
      </c>
      <c r="O36" s="498"/>
      <c r="P36" s="537"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01"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38" t="str">
        <f>IFERROR(VLOOKUP(K36,【参考】数式用!$A$2:$N$57,14,FALSE),"")</f>
        <v/>
      </c>
      <c r="AP36" s="538" t="str">
        <f t="shared" si="1"/>
        <v/>
      </c>
      <c r="AQ36" s="542" t="str">
        <f t="shared" si="2"/>
        <v/>
      </c>
      <c r="AR36" s="522" t="str">
        <f t="shared" si="3"/>
        <v>入力済</v>
      </c>
      <c r="AS36" s="538" t="str">
        <f t="shared" si="13"/>
        <v/>
      </c>
      <c r="AT36" s="522" t="str">
        <f t="shared" si="4"/>
        <v>入力済</v>
      </c>
      <c r="AU36" s="522" t="str">
        <f t="shared" si="14"/>
        <v/>
      </c>
      <c r="AV36" s="522" t="str">
        <f t="shared" si="5"/>
        <v/>
      </c>
      <c r="AW36" s="538" t="str">
        <f t="shared" si="6"/>
        <v/>
      </c>
      <c r="AX36" s="538" t="str">
        <f t="shared" si="15"/>
        <v/>
      </c>
      <c r="AY36" s="522" t="str">
        <f>IFERROR(VLOOKUP(K36,【参考】数式用!$AR$5:$AS$39,2, FALSE), "")</f>
        <v/>
      </c>
      <c r="AZ36" s="538" t="str">
        <f t="shared" si="16"/>
        <v/>
      </c>
      <c r="BA36" s="541" t="str">
        <f t="shared" si="7"/>
        <v>入力済</v>
      </c>
      <c r="BB36" s="522" t="str">
        <f>IFERROR(VLOOKUP(K36,【参考】数式用!$AX$3:$AY$59, 2, FALSE), "")</f>
        <v/>
      </c>
      <c r="BC36" s="538" t="str">
        <f t="shared" si="17"/>
        <v/>
      </c>
      <c r="BD36" s="541" t="str">
        <f t="shared" si="8"/>
        <v>入力済</v>
      </c>
      <c r="BE36" s="539" t="str">
        <f t="shared" si="18"/>
        <v/>
      </c>
      <c r="BF36" s="539" t="str">
        <f t="shared" si="9"/>
        <v/>
      </c>
    </row>
    <row r="37" spans="1:58" s="260" customFormat="1" ht="109.95" customHeight="1" thickBot="1">
      <c r="A37" s="306">
        <v>25</v>
      </c>
      <c r="B37" s="690" t="str">
        <f>IF(基本情報入力シート!B59="","",基本情報入力シート!B59)</f>
        <v/>
      </c>
      <c r="C37" s="691"/>
      <c r="D37" s="691"/>
      <c r="E37" s="691"/>
      <c r="F37" s="692"/>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40" t="str">
        <f>IF(基本情報入力シート!AF59=0, "",基本情報入力シート!AF59)</f>
        <v/>
      </c>
      <c r="M37" s="566"/>
      <c r="N37" s="505" t="str">
        <f>IFERROR(VLOOKUP(K37,【参考】数式用!$A$2:$F$57,MATCH(M37,【参考】数式用!$C$3:$F$3,0)+2,0),"")</f>
        <v/>
      </c>
      <c r="O37" s="498"/>
      <c r="P37" s="537"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01"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38" t="str">
        <f>IFERROR(VLOOKUP(K37,【参考】数式用!$A$2:$N$57,14,FALSE),"")</f>
        <v/>
      </c>
      <c r="AP37" s="538" t="str">
        <f t="shared" si="1"/>
        <v/>
      </c>
      <c r="AQ37" s="542" t="str">
        <f t="shared" si="2"/>
        <v/>
      </c>
      <c r="AR37" s="522" t="str">
        <f t="shared" si="3"/>
        <v>入力済</v>
      </c>
      <c r="AS37" s="538" t="str">
        <f t="shared" si="13"/>
        <v/>
      </c>
      <c r="AT37" s="522" t="str">
        <f t="shared" si="4"/>
        <v>入力済</v>
      </c>
      <c r="AU37" s="522" t="str">
        <f t="shared" si="14"/>
        <v/>
      </c>
      <c r="AV37" s="522" t="str">
        <f t="shared" si="5"/>
        <v/>
      </c>
      <c r="AW37" s="538" t="str">
        <f t="shared" si="6"/>
        <v/>
      </c>
      <c r="AX37" s="538" t="str">
        <f t="shared" si="15"/>
        <v/>
      </c>
      <c r="AY37" s="522" t="str">
        <f>IFERROR(VLOOKUP(K37,【参考】数式用!$AR$5:$AS$39,2, FALSE), "")</f>
        <v/>
      </c>
      <c r="AZ37" s="538" t="str">
        <f t="shared" si="16"/>
        <v/>
      </c>
      <c r="BA37" s="541" t="str">
        <f t="shared" si="7"/>
        <v>入力済</v>
      </c>
      <c r="BB37" s="522" t="str">
        <f>IFERROR(VLOOKUP(K37,【参考】数式用!$AX$3:$AY$59, 2, FALSE), "")</f>
        <v/>
      </c>
      <c r="BC37" s="538" t="str">
        <f t="shared" si="17"/>
        <v/>
      </c>
      <c r="BD37" s="541" t="str">
        <f t="shared" si="8"/>
        <v>入力済</v>
      </c>
      <c r="BE37" s="539" t="str">
        <f t="shared" si="18"/>
        <v/>
      </c>
      <c r="BF37" s="539" t="str">
        <f t="shared" si="9"/>
        <v/>
      </c>
    </row>
    <row r="38" spans="1:58" s="260" customFormat="1" ht="109.95" customHeight="1" thickBot="1">
      <c r="A38" s="306">
        <v>26</v>
      </c>
      <c r="B38" s="690" t="str">
        <f>IF(基本情報入力シート!B60="","",基本情報入力シート!B60)</f>
        <v/>
      </c>
      <c r="C38" s="691"/>
      <c r="D38" s="691"/>
      <c r="E38" s="691"/>
      <c r="F38" s="692"/>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40" t="str">
        <f>IF(基本情報入力シート!AF60=0, "",基本情報入力シート!AF60)</f>
        <v/>
      </c>
      <c r="M38" s="566"/>
      <c r="N38" s="505" t="str">
        <f>IFERROR(VLOOKUP(K38,【参考】数式用!$A$2:$F$57,MATCH(M38,【参考】数式用!$C$3:$F$3,0)+2,0),"")</f>
        <v/>
      </c>
      <c r="O38" s="498"/>
      <c r="P38" s="537"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01"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38" t="str">
        <f>IFERROR(VLOOKUP(K38,【参考】数式用!$A$2:$N$57,14,FALSE),"")</f>
        <v/>
      </c>
      <c r="AP38" s="538" t="str">
        <f t="shared" si="1"/>
        <v/>
      </c>
      <c r="AQ38" s="542" t="str">
        <f t="shared" si="2"/>
        <v/>
      </c>
      <c r="AR38" s="522" t="str">
        <f t="shared" si="3"/>
        <v>入力済</v>
      </c>
      <c r="AS38" s="538" t="str">
        <f t="shared" si="13"/>
        <v/>
      </c>
      <c r="AT38" s="522" t="str">
        <f t="shared" si="4"/>
        <v>入力済</v>
      </c>
      <c r="AU38" s="522" t="str">
        <f t="shared" si="14"/>
        <v/>
      </c>
      <c r="AV38" s="522" t="str">
        <f t="shared" si="5"/>
        <v/>
      </c>
      <c r="AW38" s="538" t="str">
        <f t="shared" si="6"/>
        <v/>
      </c>
      <c r="AX38" s="538" t="str">
        <f t="shared" si="15"/>
        <v/>
      </c>
      <c r="AY38" s="522" t="str">
        <f>IFERROR(VLOOKUP(K38,【参考】数式用!$AR$5:$AS$39,2, FALSE), "")</f>
        <v/>
      </c>
      <c r="AZ38" s="538" t="str">
        <f t="shared" si="16"/>
        <v/>
      </c>
      <c r="BA38" s="541" t="str">
        <f t="shared" si="7"/>
        <v>入力済</v>
      </c>
      <c r="BB38" s="522" t="str">
        <f>IFERROR(VLOOKUP(K38,【参考】数式用!$AX$3:$AY$59, 2, FALSE), "")</f>
        <v/>
      </c>
      <c r="BC38" s="538" t="str">
        <f t="shared" si="17"/>
        <v/>
      </c>
      <c r="BD38" s="541" t="str">
        <f t="shared" si="8"/>
        <v>入力済</v>
      </c>
      <c r="BE38" s="539" t="str">
        <f t="shared" si="18"/>
        <v/>
      </c>
      <c r="BF38" s="539" t="str">
        <f t="shared" si="9"/>
        <v/>
      </c>
    </row>
    <row r="39" spans="1:58" s="260" customFormat="1" ht="109.95" customHeight="1" thickBot="1">
      <c r="A39" s="306">
        <v>27</v>
      </c>
      <c r="B39" s="690" t="str">
        <f>IF(基本情報入力シート!B61="","",基本情報入力シート!B61)</f>
        <v/>
      </c>
      <c r="C39" s="691"/>
      <c r="D39" s="691"/>
      <c r="E39" s="691"/>
      <c r="F39" s="692"/>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40" t="str">
        <f>IF(基本情報入力シート!AF61=0, "",基本情報入力シート!AF61)</f>
        <v/>
      </c>
      <c r="M39" s="566"/>
      <c r="N39" s="505" t="str">
        <f>IFERROR(VLOOKUP(K39,【参考】数式用!$A$2:$F$57,MATCH(M39,【参考】数式用!$C$3:$F$3,0)+2,0),"")</f>
        <v/>
      </c>
      <c r="O39" s="498"/>
      <c r="P39" s="537"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01"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38" t="str">
        <f>IFERROR(VLOOKUP(K39,【参考】数式用!$A$2:$N$57,14,FALSE),"")</f>
        <v/>
      </c>
      <c r="AP39" s="538" t="str">
        <f t="shared" si="1"/>
        <v/>
      </c>
      <c r="AQ39" s="542" t="str">
        <f t="shared" si="2"/>
        <v/>
      </c>
      <c r="AR39" s="522" t="str">
        <f t="shared" si="3"/>
        <v>入力済</v>
      </c>
      <c r="AS39" s="538" t="str">
        <f t="shared" si="13"/>
        <v/>
      </c>
      <c r="AT39" s="522" t="str">
        <f t="shared" si="4"/>
        <v>入力済</v>
      </c>
      <c r="AU39" s="522" t="str">
        <f t="shared" si="14"/>
        <v/>
      </c>
      <c r="AV39" s="522" t="str">
        <f t="shared" si="5"/>
        <v/>
      </c>
      <c r="AW39" s="538" t="str">
        <f t="shared" si="6"/>
        <v/>
      </c>
      <c r="AX39" s="538" t="str">
        <f t="shared" si="15"/>
        <v/>
      </c>
      <c r="AY39" s="522" t="str">
        <f>IFERROR(VLOOKUP(K39,【参考】数式用!$AR$5:$AS$39,2, FALSE), "")</f>
        <v/>
      </c>
      <c r="AZ39" s="538" t="str">
        <f t="shared" si="16"/>
        <v/>
      </c>
      <c r="BA39" s="541" t="str">
        <f t="shared" si="7"/>
        <v>入力済</v>
      </c>
      <c r="BB39" s="522" t="str">
        <f>IFERROR(VLOOKUP(K39,【参考】数式用!$AX$3:$AY$59, 2, FALSE), "")</f>
        <v/>
      </c>
      <c r="BC39" s="538" t="str">
        <f t="shared" si="17"/>
        <v/>
      </c>
      <c r="BD39" s="541" t="str">
        <f t="shared" si="8"/>
        <v>入力済</v>
      </c>
      <c r="BE39" s="539" t="str">
        <f t="shared" si="18"/>
        <v/>
      </c>
      <c r="BF39" s="539" t="str">
        <f t="shared" si="9"/>
        <v/>
      </c>
    </row>
    <row r="40" spans="1:58" s="260" customFormat="1" ht="109.95" customHeight="1" thickBot="1">
      <c r="A40" s="306">
        <v>28</v>
      </c>
      <c r="B40" s="690" t="str">
        <f>IF(基本情報入力シート!B62="","",基本情報入力シート!B62)</f>
        <v/>
      </c>
      <c r="C40" s="691"/>
      <c r="D40" s="691"/>
      <c r="E40" s="691"/>
      <c r="F40" s="692"/>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40" t="str">
        <f>IF(基本情報入力シート!AF62=0, "",基本情報入力シート!AF62)</f>
        <v/>
      </c>
      <c r="M40" s="566"/>
      <c r="N40" s="505" t="str">
        <f>IFERROR(VLOOKUP(K40,【参考】数式用!$A$2:$F$57,MATCH(M40,【参考】数式用!$C$3:$F$3,0)+2,0),"")</f>
        <v/>
      </c>
      <c r="O40" s="498"/>
      <c r="P40" s="537"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01"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38" t="str">
        <f>IFERROR(VLOOKUP(K40,【参考】数式用!$A$2:$N$57,14,FALSE),"")</f>
        <v/>
      </c>
      <c r="AP40" s="538" t="str">
        <f t="shared" si="1"/>
        <v/>
      </c>
      <c r="AQ40" s="542" t="str">
        <f t="shared" si="2"/>
        <v/>
      </c>
      <c r="AR40" s="522" t="str">
        <f t="shared" si="3"/>
        <v>入力済</v>
      </c>
      <c r="AS40" s="538" t="str">
        <f t="shared" si="13"/>
        <v/>
      </c>
      <c r="AT40" s="522" t="str">
        <f t="shared" si="4"/>
        <v>入力済</v>
      </c>
      <c r="AU40" s="522" t="str">
        <f t="shared" si="14"/>
        <v/>
      </c>
      <c r="AV40" s="522" t="str">
        <f t="shared" si="5"/>
        <v/>
      </c>
      <c r="AW40" s="538" t="str">
        <f t="shared" si="6"/>
        <v/>
      </c>
      <c r="AX40" s="538" t="str">
        <f t="shared" si="15"/>
        <v/>
      </c>
      <c r="AY40" s="522" t="str">
        <f>IFERROR(VLOOKUP(K40,【参考】数式用!$AR$5:$AS$39,2, FALSE), "")</f>
        <v/>
      </c>
      <c r="AZ40" s="538" t="str">
        <f t="shared" si="16"/>
        <v/>
      </c>
      <c r="BA40" s="541" t="str">
        <f t="shared" si="7"/>
        <v>入力済</v>
      </c>
      <c r="BB40" s="522" t="str">
        <f>IFERROR(VLOOKUP(K40,【参考】数式用!$AX$3:$AY$59, 2, FALSE), "")</f>
        <v/>
      </c>
      <c r="BC40" s="538" t="str">
        <f t="shared" si="17"/>
        <v/>
      </c>
      <c r="BD40" s="541" t="str">
        <f t="shared" si="8"/>
        <v>入力済</v>
      </c>
      <c r="BE40" s="539" t="str">
        <f t="shared" si="18"/>
        <v/>
      </c>
      <c r="BF40" s="539" t="str">
        <f t="shared" si="9"/>
        <v/>
      </c>
    </row>
    <row r="41" spans="1:58" s="260" customFormat="1" ht="109.95" customHeight="1" thickBot="1">
      <c r="A41" s="306">
        <v>29</v>
      </c>
      <c r="B41" s="690" t="str">
        <f>IF(基本情報入力シート!B63="","",基本情報入力シート!B63)</f>
        <v/>
      </c>
      <c r="C41" s="691"/>
      <c r="D41" s="691"/>
      <c r="E41" s="691"/>
      <c r="F41" s="692"/>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40" t="str">
        <f>IF(基本情報入力シート!AF63=0, "",基本情報入力シート!AF63)</f>
        <v/>
      </c>
      <c r="M41" s="566"/>
      <c r="N41" s="505" t="str">
        <f>IFERROR(VLOOKUP(K41,【参考】数式用!$A$2:$F$57,MATCH(M41,【参考】数式用!$C$3:$F$3,0)+2,0),"")</f>
        <v/>
      </c>
      <c r="O41" s="498"/>
      <c r="P41" s="537"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01"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38" t="str">
        <f>IFERROR(VLOOKUP(K41,【参考】数式用!$A$2:$N$57,14,FALSE),"")</f>
        <v/>
      </c>
      <c r="AP41" s="538" t="str">
        <f t="shared" si="1"/>
        <v/>
      </c>
      <c r="AQ41" s="542" t="str">
        <f t="shared" si="2"/>
        <v/>
      </c>
      <c r="AR41" s="522" t="str">
        <f t="shared" si="3"/>
        <v>入力済</v>
      </c>
      <c r="AS41" s="538" t="str">
        <f t="shared" si="13"/>
        <v/>
      </c>
      <c r="AT41" s="522" t="str">
        <f t="shared" si="4"/>
        <v>入力済</v>
      </c>
      <c r="AU41" s="522" t="str">
        <f t="shared" si="14"/>
        <v/>
      </c>
      <c r="AV41" s="522" t="str">
        <f t="shared" si="5"/>
        <v/>
      </c>
      <c r="AW41" s="538" t="str">
        <f t="shared" si="6"/>
        <v/>
      </c>
      <c r="AX41" s="538" t="str">
        <f t="shared" si="15"/>
        <v/>
      </c>
      <c r="AY41" s="522" t="str">
        <f>IFERROR(VLOOKUP(K41,【参考】数式用!$AR$5:$AS$39,2, FALSE), "")</f>
        <v/>
      </c>
      <c r="AZ41" s="538" t="str">
        <f t="shared" si="16"/>
        <v/>
      </c>
      <c r="BA41" s="541" t="str">
        <f t="shared" si="7"/>
        <v>入力済</v>
      </c>
      <c r="BB41" s="522" t="str">
        <f>IFERROR(VLOOKUP(K41,【参考】数式用!$AX$3:$AY$59, 2, FALSE), "")</f>
        <v/>
      </c>
      <c r="BC41" s="538" t="str">
        <f t="shared" si="17"/>
        <v/>
      </c>
      <c r="BD41" s="541" t="str">
        <f t="shared" si="8"/>
        <v>入力済</v>
      </c>
      <c r="BE41" s="539" t="str">
        <f t="shared" si="18"/>
        <v/>
      </c>
      <c r="BF41" s="539" t="str">
        <f t="shared" si="9"/>
        <v/>
      </c>
    </row>
    <row r="42" spans="1:58" ht="109.95" customHeight="1" thickBot="1">
      <c r="A42" s="306">
        <v>30</v>
      </c>
      <c r="B42" s="690" t="str">
        <f>IF(基本情報入力シート!B64="","",基本情報入力シート!B64)</f>
        <v/>
      </c>
      <c r="C42" s="691"/>
      <c r="D42" s="691"/>
      <c r="E42" s="691"/>
      <c r="F42" s="692"/>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40" t="str">
        <f>IF(基本情報入力シート!AF64=0, "",基本情報入力シート!AF64)</f>
        <v/>
      </c>
      <c r="M42" s="566"/>
      <c r="N42" s="505" t="str">
        <f>IFERROR(VLOOKUP(K42,【参考】数式用!$A$2:$F$57,MATCH(M42,【参考】数式用!$C$3:$F$3,0)+2,0),"")</f>
        <v/>
      </c>
      <c r="O42" s="498"/>
      <c r="P42" s="537"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01"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38" t="str">
        <f>IFERROR(VLOOKUP(K42,【参考】数式用!$A$2:$N$57,14,FALSE),"")</f>
        <v/>
      </c>
      <c r="AP42" s="538" t="str">
        <f t="shared" si="1"/>
        <v/>
      </c>
      <c r="AQ42" s="542" t="str">
        <f t="shared" si="2"/>
        <v/>
      </c>
      <c r="AR42" s="522" t="str">
        <f t="shared" si="3"/>
        <v>入力済</v>
      </c>
      <c r="AS42" s="538" t="str">
        <f t="shared" si="13"/>
        <v/>
      </c>
      <c r="AT42" s="522" t="str">
        <f t="shared" si="4"/>
        <v>入力済</v>
      </c>
      <c r="AU42" s="522" t="str">
        <f t="shared" si="14"/>
        <v/>
      </c>
      <c r="AV42" s="522" t="str">
        <f t="shared" si="5"/>
        <v/>
      </c>
      <c r="AW42" s="538" t="str">
        <f t="shared" si="6"/>
        <v/>
      </c>
      <c r="AX42" s="538" t="str">
        <f t="shared" si="15"/>
        <v/>
      </c>
      <c r="AY42" s="522" t="str">
        <f>IFERROR(VLOOKUP(K42,【参考】数式用!$AR$5:$AS$39,2, FALSE), "")</f>
        <v/>
      </c>
      <c r="AZ42" s="538" t="str">
        <f t="shared" si="16"/>
        <v/>
      </c>
      <c r="BA42" s="541" t="str">
        <f t="shared" si="7"/>
        <v>入力済</v>
      </c>
      <c r="BB42" s="522" t="str">
        <f>IFERROR(VLOOKUP(K42,【参考】数式用!$AX$3:$AY$59, 2, FALSE), "")</f>
        <v/>
      </c>
      <c r="BC42" s="538" t="str">
        <f t="shared" si="17"/>
        <v/>
      </c>
      <c r="BD42" s="541" t="str">
        <f t="shared" si="8"/>
        <v>入力済</v>
      </c>
      <c r="BE42" s="539" t="str">
        <f t="shared" si="18"/>
        <v/>
      </c>
      <c r="BF42" s="539" t="str">
        <f t="shared" si="9"/>
        <v/>
      </c>
    </row>
    <row r="43" spans="1:58" ht="109.95" customHeight="1" thickBot="1">
      <c r="A43" s="306">
        <v>31</v>
      </c>
      <c r="B43" s="690" t="str">
        <f>IF(基本情報入力シート!B65="","",基本情報入力シート!B65)</f>
        <v/>
      </c>
      <c r="C43" s="691"/>
      <c r="D43" s="691"/>
      <c r="E43" s="691"/>
      <c r="F43" s="692"/>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40" t="str">
        <f>IF(基本情報入力シート!AF65=0, "",基本情報入力シート!AF65)</f>
        <v/>
      </c>
      <c r="M43" s="566"/>
      <c r="N43" s="505" t="str">
        <f>IFERROR(VLOOKUP(K43,【参考】数式用!$A$2:$F$57,MATCH(M43,【参考】数式用!$C$3:$F$3,0)+2,0),"")</f>
        <v/>
      </c>
      <c r="O43" s="498"/>
      <c r="P43" s="537"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01"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38" t="str">
        <f>IFERROR(VLOOKUP(K43,【参考】数式用!$A$2:$N$57,14,FALSE),"")</f>
        <v/>
      </c>
      <c r="AP43" s="538" t="str">
        <f t="shared" si="1"/>
        <v/>
      </c>
      <c r="AQ43" s="542" t="str">
        <f t="shared" si="2"/>
        <v/>
      </c>
      <c r="AR43" s="522" t="str">
        <f t="shared" si="3"/>
        <v>入力済</v>
      </c>
      <c r="AS43" s="538" t="str">
        <f t="shared" si="13"/>
        <v/>
      </c>
      <c r="AT43" s="522" t="str">
        <f t="shared" si="4"/>
        <v>入力済</v>
      </c>
      <c r="AU43" s="522" t="str">
        <f t="shared" si="14"/>
        <v/>
      </c>
      <c r="AV43" s="522" t="str">
        <f t="shared" si="5"/>
        <v/>
      </c>
      <c r="AW43" s="538" t="str">
        <f t="shared" si="6"/>
        <v/>
      </c>
      <c r="AX43" s="538" t="str">
        <f t="shared" si="15"/>
        <v/>
      </c>
      <c r="AY43" s="522" t="str">
        <f>IFERROR(VLOOKUP(K43,【参考】数式用!$AR$5:$AS$39,2, FALSE), "")</f>
        <v/>
      </c>
      <c r="AZ43" s="538" t="str">
        <f t="shared" si="16"/>
        <v/>
      </c>
      <c r="BA43" s="541" t="str">
        <f t="shared" si="7"/>
        <v>入力済</v>
      </c>
      <c r="BB43" s="522" t="str">
        <f>IFERROR(VLOOKUP(K43,【参考】数式用!$AX$3:$AY$59, 2, FALSE), "")</f>
        <v/>
      </c>
      <c r="BC43" s="538" t="str">
        <f t="shared" si="17"/>
        <v/>
      </c>
      <c r="BD43" s="541" t="str">
        <f t="shared" si="8"/>
        <v>入力済</v>
      </c>
      <c r="BE43" s="539" t="str">
        <f t="shared" si="18"/>
        <v/>
      </c>
      <c r="BF43" s="539" t="str">
        <f t="shared" si="9"/>
        <v/>
      </c>
    </row>
    <row r="44" spans="1:58" ht="109.95" customHeight="1" thickBot="1">
      <c r="A44" s="306">
        <v>32</v>
      </c>
      <c r="B44" s="690" t="str">
        <f>IF(基本情報入力シート!B66="","",基本情報入力シート!B66)</f>
        <v/>
      </c>
      <c r="C44" s="691"/>
      <c r="D44" s="691"/>
      <c r="E44" s="691"/>
      <c r="F44" s="692"/>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40" t="str">
        <f>IF(基本情報入力シート!AF66=0, "",基本情報入力シート!AF66)</f>
        <v/>
      </c>
      <c r="M44" s="566"/>
      <c r="N44" s="505" t="str">
        <f>IFERROR(VLOOKUP(K44,【参考】数式用!$A$2:$F$57,MATCH(M44,【参考】数式用!$C$3:$F$3,0)+2,0),"")</f>
        <v/>
      </c>
      <c r="O44" s="498"/>
      <c r="P44" s="537"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01"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38" t="str">
        <f>IFERROR(VLOOKUP(K44,【参考】数式用!$A$2:$N$57,14,FALSE),"")</f>
        <v/>
      </c>
      <c r="AP44" s="538" t="str">
        <f t="shared" si="1"/>
        <v/>
      </c>
      <c r="AQ44" s="542" t="str">
        <f t="shared" si="2"/>
        <v/>
      </c>
      <c r="AR44" s="522" t="str">
        <f t="shared" si="3"/>
        <v>入力済</v>
      </c>
      <c r="AS44" s="538" t="str">
        <f t="shared" si="13"/>
        <v/>
      </c>
      <c r="AT44" s="522" t="str">
        <f t="shared" si="4"/>
        <v>入力済</v>
      </c>
      <c r="AU44" s="522" t="str">
        <f t="shared" si="14"/>
        <v/>
      </c>
      <c r="AV44" s="522" t="str">
        <f t="shared" si="5"/>
        <v/>
      </c>
      <c r="AW44" s="538" t="str">
        <f t="shared" si="6"/>
        <v/>
      </c>
      <c r="AX44" s="538" t="str">
        <f t="shared" si="15"/>
        <v/>
      </c>
      <c r="AY44" s="522" t="str">
        <f>IFERROR(VLOOKUP(K44,【参考】数式用!$AR$5:$AS$39,2, FALSE), "")</f>
        <v/>
      </c>
      <c r="AZ44" s="538" t="str">
        <f t="shared" si="16"/>
        <v/>
      </c>
      <c r="BA44" s="541" t="str">
        <f t="shared" si="7"/>
        <v>入力済</v>
      </c>
      <c r="BB44" s="522" t="str">
        <f>IFERROR(VLOOKUP(K44,【参考】数式用!$AX$3:$AY$59, 2, FALSE), "")</f>
        <v/>
      </c>
      <c r="BC44" s="538" t="str">
        <f t="shared" si="17"/>
        <v/>
      </c>
      <c r="BD44" s="541" t="str">
        <f t="shared" si="8"/>
        <v>入力済</v>
      </c>
      <c r="BE44" s="539" t="str">
        <f t="shared" si="18"/>
        <v/>
      </c>
      <c r="BF44" s="539" t="str">
        <f t="shared" si="9"/>
        <v/>
      </c>
    </row>
    <row r="45" spans="1:58" ht="109.95" customHeight="1" thickBot="1">
      <c r="A45" s="306">
        <v>33</v>
      </c>
      <c r="B45" s="690" t="str">
        <f>IF(基本情報入力シート!B67="","",基本情報入力シート!B67)</f>
        <v/>
      </c>
      <c r="C45" s="691"/>
      <c r="D45" s="691"/>
      <c r="E45" s="691"/>
      <c r="F45" s="692"/>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40" t="str">
        <f>IF(基本情報入力シート!AF67=0, "",基本情報入力シート!AF67)</f>
        <v/>
      </c>
      <c r="M45" s="566"/>
      <c r="N45" s="505" t="str">
        <f>IFERROR(VLOOKUP(K45,【参考】数式用!$A$2:$F$57,MATCH(M45,【参考】数式用!$C$3:$F$3,0)+2,0),"")</f>
        <v/>
      </c>
      <c r="O45" s="498"/>
      <c r="P45" s="537"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01"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38" t="str">
        <f>IFERROR(VLOOKUP(K45,【参考】数式用!$A$2:$N$57,14,FALSE),"")</f>
        <v/>
      </c>
      <c r="AP45" s="538" t="str">
        <f t="shared" ref="AP45:AP76" si="22">IF(AND(K45&lt;&gt;"",AO45="加算対象"),"N列に色付け","")</f>
        <v/>
      </c>
      <c r="AQ45" s="542" t="str">
        <f t="shared" ref="AQ45:AQ76" si="23">IF(AND(AE45&lt;&gt;0,AE45&lt;&gt;"",AO45="加算対象"),IF(AF45="○","入力済","未入力"),"")</f>
        <v/>
      </c>
      <c r="AR45" s="522" t="str">
        <f t="shared" ref="AR45:AR76" si="24">IF(AND(O45&lt;&gt;"", AG45="",AO45="加算対象"), "未入力", "入力済")</f>
        <v>入力済</v>
      </c>
      <c r="AS45" s="538" t="str">
        <f t="shared" si="13"/>
        <v/>
      </c>
      <c r="AT45" s="522" t="str">
        <f t="shared" ref="AT45:AT76" si="25">IF(AND(O45&lt;&gt;"", O45&lt;&gt;"処遇改善加算Ⅳ", AH45=""), "未入力", "入力済")</f>
        <v>入力済</v>
      </c>
      <c r="AU45" s="522" t="str">
        <f t="shared" si="14"/>
        <v/>
      </c>
      <c r="AV45" s="522" t="str">
        <f t="shared" ref="AV45:AV76" si="26">IF(AND(AO45="加算対象",O45&lt;&gt;"処遇改善加算Ⅲ",O45&lt;&gt;"処遇改善加算Ⅳ", O45&lt;&gt;"", AU45&lt;&gt;"対象外"), 1,"")</f>
        <v/>
      </c>
      <c r="AW45" s="538" t="str">
        <f t="shared" ref="AW45:AW76" si="27">IF(AND(AV45=1, OR(AI45=0,AI45=""),AO45="加算対象"),"AH列に色付け","")</f>
        <v/>
      </c>
      <c r="AX45" s="538" t="str">
        <f t="shared" si="15"/>
        <v/>
      </c>
      <c r="AY45" s="522" t="str">
        <f>IFERROR(VLOOKUP(K45,【参考】数式用!$AR$5:$AS$39,2, FALSE), "")</f>
        <v/>
      </c>
      <c r="AZ45" s="538" t="str">
        <f t="shared" si="16"/>
        <v/>
      </c>
      <c r="BA45" s="541" t="str">
        <f t="shared" ref="BA45:BA76" si="28">IF(AND(O45="処遇改善加算Ⅰ", AJ45=""), "未入力","入力済")</f>
        <v>入力済</v>
      </c>
      <c r="BB45" s="522" t="str">
        <f>IFERROR(VLOOKUP(K45,【参考】数式用!$AX$3:$AY$59, 2, FALSE), "")</f>
        <v/>
      </c>
      <c r="BC45" s="538" t="str">
        <f t="shared" si="17"/>
        <v/>
      </c>
      <c r="BD45" s="541" t="str">
        <f t="shared" ref="BD45:BD76" si="29">IF(AND(COUNTIF(AG45:AI45,"*令和８年度特例要件を*")&gt;0,AK45=""), "未入力","入力済")</f>
        <v>入力済</v>
      </c>
      <c r="BE45" s="539" t="str">
        <f t="shared" si="18"/>
        <v/>
      </c>
      <c r="BF45" s="539" t="str">
        <f t="shared" ref="BF45:BF76" si="30">G45</f>
        <v/>
      </c>
    </row>
    <row r="46" spans="1:58" ht="109.95" customHeight="1" thickBot="1">
      <c r="A46" s="306">
        <v>34</v>
      </c>
      <c r="B46" s="690" t="str">
        <f>IF(基本情報入力シート!B68="","",基本情報入力シート!B68)</f>
        <v/>
      </c>
      <c r="C46" s="691"/>
      <c r="D46" s="691"/>
      <c r="E46" s="691"/>
      <c r="F46" s="692"/>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40" t="str">
        <f>IF(基本情報入力シート!AF68=0, "",基本情報入力シート!AF68)</f>
        <v/>
      </c>
      <c r="M46" s="566"/>
      <c r="N46" s="505" t="str">
        <f>IFERROR(VLOOKUP(K46,【参考】数式用!$A$2:$F$57,MATCH(M46,【参考】数式用!$C$3:$F$3,0)+2,0),"")</f>
        <v/>
      </c>
      <c r="O46" s="498"/>
      <c r="P46" s="537"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01"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38" t="str">
        <f>IFERROR(VLOOKUP(K46,【参考】数式用!$A$2:$N$57,14,FALSE),"")</f>
        <v/>
      </c>
      <c r="AP46" s="538" t="str">
        <f t="shared" si="22"/>
        <v/>
      </c>
      <c r="AQ46" s="542" t="str">
        <f t="shared" si="23"/>
        <v/>
      </c>
      <c r="AR46" s="522" t="str">
        <f t="shared" si="24"/>
        <v>入力済</v>
      </c>
      <c r="AS46" s="538" t="str">
        <f t="shared" si="13"/>
        <v/>
      </c>
      <c r="AT46" s="522" t="str">
        <f t="shared" si="25"/>
        <v>入力済</v>
      </c>
      <c r="AU46" s="522" t="str">
        <f t="shared" ref="AU46:AU77" si="31">IF(OR(O46="処遇改善加算Ⅰ",O46="処遇改善加算Ⅱ"),"対象","")</f>
        <v/>
      </c>
      <c r="AV46" s="522" t="str">
        <f t="shared" si="26"/>
        <v/>
      </c>
      <c r="AW46" s="538" t="str">
        <f t="shared" si="27"/>
        <v/>
      </c>
      <c r="AX46" s="538" t="str">
        <f t="shared" si="15"/>
        <v/>
      </c>
      <c r="AY46" s="522" t="str">
        <f>IFERROR(VLOOKUP(K46,【参考】数式用!$AR$5:$AS$39,2, FALSE), "")</f>
        <v/>
      </c>
      <c r="AZ46" s="538" t="str">
        <f t="shared" si="16"/>
        <v/>
      </c>
      <c r="BA46" s="541" t="str">
        <f t="shared" si="28"/>
        <v>入力済</v>
      </c>
      <c r="BB46" s="522" t="str">
        <f>IFERROR(VLOOKUP(K46,【参考】数式用!$AX$3:$AY$59, 2, FALSE), "")</f>
        <v/>
      </c>
      <c r="BC46" s="538" t="str">
        <f t="shared" si="17"/>
        <v/>
      </c>
      <c r="BD46" s="541" t="str">
        <f t="shared" si="29"/>
        <v>入力済</v>
      </c>
      <c r="BE46" s="539" t="str">
        <f t="shared" si="18"/>
        <v/>
      </c>
      <c r="BF46" s="539" t="str">
        <f t="shared" si="30"/>
        <v/>
      </c>
    </row>
    <row r="47" spans="1:58" ht="109.95" customHeight="1" thickBot="1">
      <c r="A47" s="306">
        <v>35</v>
      </c>
      <c r="B47" s="690" t="str">
        <f>IF(基本情報入力シート!B69="","",基本情報入力シート!B69)</f>
        <v/>
      </c>
      <c r="C47" s="691"/>
      <c r="D47" s="691"/>
      <c r="E47" s="691"/>
      <c r="F47" s="692"/>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40" t="str">
        <f>IF(基本情報入力シート!AF69=0, "",基本情報入力シート!AF69)</f>
        <v/>
      </c>
      <c r="M47" s="566"/>
      <c r="N47" s="505" t="str">
        <f>IFERROR(VLOOKUP(K47,【参考】数式用!$A$2:$F$57,MATCH(M47,【参考】数式用!$C$3:$F$3,0)+2,0),"")</f>
        <v/>
      </c>
      <c r="O47" s="498"/>
      <c r="P47" s="537"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01"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38" t="str">
        <f>IFERROR(VLOOKUP(K47,【参考】数式用!$A$2:$N$57,14,FALSE),"")</f>
        <v/>
      </c>
      <c r="AP47" s="538" t="str">
        <f t="shared" si="22"/>
        <v/>
      </c>
      <c r="AQ47" s="542" t="str">
        <f t="shared" si="23"/>
        <v/>
      </c>
      <c r="AR47" s="522" t="str">
        <f t="shared" si="24"/>
        <v>入力済</v>
      </c>
      <c r="AS47" s="538" t="str">
        <f t="shared" si="13"/>
        <v/>
      </c>
      <c r="AT47" s="522" t="str">
        <f t="shared" si="25"/>
        <v>入力済</v>
      </c>
      <c r="AU47" s="522" t="str">
        <f t="shared" si="31"/>
        <v/>
      </c>
      <c r="AV47" s="522" t="str">
        <f t="shared" si="26"/>
        <v/>
      </c>
      <c r="AW47" s="538" t="str">
        <f t="shared" si="27"/>
        <v/>
      </c>
      <c r="AX47" s="538" t="str">
        <f t="shared" si="15"/>
        <v/>
      </c>
      <c r="AY47" s="522" t="str">
        <f>IFERROR(VLOOKUP(K47,【参考】数式用!$AR$5:$AS$39,2, FALSE), "")</f>
        <v/>
      </c>
      <c r="AZ47" s="538" t="str">
        <f t="shared" si="16"/>
        <v/>
      </c>
      <c r="BA47" s="541" t="str">
        <f t="shared" si="28"/>
        <v>入力済</v>
      </c>
      <c r="BB47" s="522" t="str">
        <f>IFERROR(VLOOKUP(K47,【参考】数式用!$AX$3:$AY$59, 2, FALSE), "")</f>
        <v/>
      </c>
      <c r="BC47" s="538" t="str">
        <f t="shared" si="17"/>
        <v/>
      </c>
      <c r="BD47" s="541" t="str">
        <f t="shared" si="29"/>
        <v>入力済</v>
      </c>
      <c r="BE47" s="539" t="str">
        <f t="shared" si="18"/>
        <v/>
      </c>
      <c r="BF47" s="539" t="str">
        <f t="shared" si="30"/>
        <v/>
      </c>
    </row>
    <row r="48" spans="1:58" ht="109.95" customHeight="1" thickBot="1">
      <c r="A48" s="306">
        <v>36</v>
      </c>
      <c r="B48" s="690" t="str">
        <f>IF(基本情報入力シート!B70="","",基本情報入力シート!B70)</f>
        <v/>
      </c>
      <c r="C48" s="691"/>
      <c r="D48" s="691"/>
      <c r="E48" s="691"/>
      <c r="F48" s="692"/>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40" t="str">
        <f>IF(基本情報入力シート!AF70=0, "",基本情報入力シート!AF70)</f>
        <v/>
      </c>
      <c r="M48" s="566"/>
      <c r="N48" s="505" t="str">
        <f>IFERROR(VLOOKUP(K48,【参考】数式用!$A$2:$F$57,MATCH(M48,【参考】数式用!$C$3:$F$3,0)+2,0),"")</f>
        <v/>
      </c>
      <c r="O48" s="498"/>
      <c r="P48" s="537"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01"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38" t="str">
        <f>IFERROR(VLOOKUP(K48,【参考】数式用!$A$2:$N$57,14,FALSE),"")</f>
        <v/>
      </c>
      <c r="AP48" s="538" t="str">
        <f t="shared" si="22"/>
        <v/>
      </c>
      <c r="AQ48" s="542" t="str">
        <f t="shared" si="23"/>
        <v/>
      </c>
      <c r="AR48" s="522" t="str">
        <f t="shared" si="24"/>
        <v>入力済</v>
      </c>
      <c r="AS48" s="538" t="str">
        <f t="shared" si="13"/>
        <v/>
      </c>
      <c r="AT48" s="522" t="str">
        <f t="shared" si="25"/>
        <v>入力済</v>
      </c>
      <c r="AU48" s="522" t="str">
        <f t="shared" si="31"/>
        <v/>
      </c>
      <c r="AV48" s="522" t="str">
        <f t="shared" si="26"/>
        <v/>
      </c>
      <c r="AW48" s="538" t="str">
        <f t="shared" si="27"/>
        <v/>
      </c>
      <c r="AX48" s="538" t="str">
        <f t="shared" si="15"/>
        <v/>
      </c>
      <c r="AY48" s="522" t="str">
        <f>IFERROR(VLOOKUP(K48,【参考】数式用!$AR$5:$AS$39,2, FALSE), "")</f>
        <v/>
      </c>
      <c r="AZ48" s="538" t="str">
        <f t="shared" si="16"/>
        <v/>
      </c>
      <c r="BA48" s="541" t="str">
        <f t="shared" si="28"/>
        <v>入力済</v>
      </c>
      <c r="BB48" s="522" t="str">
        <f>IFERROR(VLOOKUP(K48,【参考】数式用!$AX$3:$AY$59, 2, FALSE), "")</f>
        <v/>
      </c>
      <c r="BC48" s="538" t="str">
        <f t="shared" si="17"/>
        <v/>
      </c>
      <c r="BD48" s="541" t="str">
        <f t="shared" si="29"/>
        <v>入力済</v>
      </c>
      <c r="BE48" s="539" t="str">
        <f t="shared" si="18"/>
        <v/>
      </c>
      <c r="BF48" s="539" t="str">
        <f t="shared" si="30"/>
        <v/>
      </c>
    </row>
    <row r="49" spans="1:58" ht="109.95" customHeight="1" thickBot="1">
      <c r="A49" s="306">
        <v>37</v>
      </c>
      <c r="B49" s="690" t="str">
        <f>IF(基本情報入力シート!B71="","",基本情報入力シート!B71)</f>
        <v/>
      </c>
      <c r="C49" s="691"/>
      <c r="D49" s="691"/>
      <c r="E49" s="691"/>
      <c r="F49" s="692"/>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40" t="str">
        <f>IF(基本情報入力シート!AF71=0, "",基本情報入力シート!AF71)</f>
        <v/>
      </c>
      <c r="M49" s="566"/>
      <c r="N49" s="505" t="str">
        <f>IFERROR(VLOOKUP(K49,【参考】数式用!$A$2:$F$57,MATCH(M49,【参考】数式用!$C$3:$F$3,0)+2,0),"")</f>
        <v/>
      </c>
      <c r="O49" s="498"/>
      <c r="P49" s="537"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01"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38" t="str">
        <f>IFERROR(VLOOKUP(K49,【参考】数式用!$A$2:$N$57,14,FALSE),"")</f>
        <v/>
      </c>
      <c r="AP49" s="538" t="str">
        <f t="shared" si="22"/>
        <v/>
      </c>
      <c r="AQ49" s="542" t="str">
        <f t="shared" si="23"/>
        <v/>
      </c>
      <c r="AR49" s="522" t="str">
        <f t="shared" si="24"/>
        <v>入力済</v>
      </c>
      <c r="AS49" s="538" t="str">
        <f t="shared" si="13"/>
        <v/>
      </c>
      <c r="AT49" s="522" t="str">
        <f t="shared" si="25"/>
        <v>入力済</v>
      </c>
      <c r="AU49" s="522" t="str">
        <f t="shared" si="31"/>
        <v/>
      </c>
      <c r="AV49" s="522" t="str">
        <f t="shared" si="26"/>
        <v/>
      </c>
      <c r="AW49" s="538" t="str">
        <f t="shared" si="27"/>
        <v/>
      </c>
      <c r="AX49" s="538" t="str">
        <f t="shared" si="15"/>
        <v/>
      </c>
      <c r="AY49" s="522" t="str">
        <f>IFERROR(VLOOKUP(K49,【参考】数式用!$AR$5:$AS$39,2, FALSE), "")</f>
        <v/>
      </c>
      <c r="AZ49" s="538" t="str">
        <f t="shared" si="16"/>
        <v/>
      </c>
      <c r="BA49" s="541" t="str">
        <f t="shared" si="28"/>
        <v>入力済</v>
      </c>
      <c r="BB49" s="522" t="str">
        <f>IFERROR(VLOOKUP(K49,【参考】数式用!$AX$3:$AY$59, 2, FALSE), "")</f>
        <v/>
      </c>
      <c r="BC49" s="538" t="str">
        <f t="shared" si="17"/>
        <v/>
      </c>
      <c r="BD49" s="541" t="str">
        <f t="shared" si="29"/>
        <v>入力済</v>
      </c>
      <c r="BE49" s="539" t="str">
        <f t="shared" si="18"/>
        <v/>
      </c>
      <c r="BF49" s="539" t="str">
        <f t="shared" si="30"/>
        <v/>
      </c>
    </row>
    <row r="50" spans="1:58" ht="109.95" customHeight="1" thickBot="1">
      <c r="A50" s="306">
        <v>38</v>
      </c>
      <c r="B50" s="690" t="str">
        <f>IF(基本情報入力シート!B72="","",基本情報入力シート!B72)</f>
        <v/>
      </c>
      <c r="C50" s="691"/>
      <c r="D50" s="691"/>
      <c r="E50" s="691"/>
      <c r="F50" s="692"/>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40" t="str">
        <f>IF(基本情報入力シート!AF72=0, "",基本情報入力シート!AF72)</f>
        <v/>
      </c>
      <c r="M50" s="566"/>
      <c r="N50" s="505" t="str">
        <f>IFERROR(VLOOKUP(K50,【参考】数式用!$A$2:$F$57,MATCH(M50,【参考】数式用!$C$3:$F$3,0)+2,0),"")</f>
        <v/>
      </c>
      <c r="O50" s="498"/>
      <c r="P50" s="537"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01"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38" t="str">
        <f>IFERROR(VLOOKUP(K50,【参考】数式用!$A$2:$N$57,14,FALSE),"")</f>
        <v/>
      </c>
      <c r="AP50" s="538" t="str">
        <f t="shared" si="22"/>
        <v/>
      </c>
      <c r="AQ50" s="542" t="str">
        <f t="shared" si="23"/>
        <v/>
      </c>
      <c r="AR50" s="522" t="str">
        <f t="shared" si="24"/>
        <v>入力済</v>
      </c>
      <c r="AS50" s="538" t="str">
        <f t="shared" si="13"/>
        <v/>
      </c>
      <c r="AT50" s="522" t="str">
        <f t="shared" si="25"/>
        <v>入力済</v>
      </c>
      <c r="AU50" s="522" t="str">
        <f t="shared" si="31"/>
        <v/>
      </c>
      <c r="AV50" s="522" t="str">
        <f t="shared" si="26"/>
        <v/>
      </c>
      <c r="AW50" s="538" t="str">
        <f t="shared" si="27"/>
        <v/>
      </c>
      <c r="AX50" s="538" t="str">
        <f t="shared" si="15"/>
        <v/>
      </c>
      <c r="AY50" s="522" t="str">
        <f>IFERROR(VLOOKUP(K50,【参考】数式用!$AR$5:$AS$39,2, FALSE), "")</f>
        <v/>
      </c>
      <c r="AZ50" s="538" t="str">
        <f t="shared" si="16"/>
        <v/>
      </c>
      <c r="BA50" s="541" t="str">
        <f t="shared" si="28"/>
        <v>入力済</v>
      </c>
      <c r="BB50" s="522" t="str">
        <f>IFERROR(VLOOKUP(K50,【参考】数式用!$AX$3:$AY$59, 2, FALSE), "")</f>
        <v/>
      </c>
      <c r="BC50" s="538" t="str">
        <f t="shared" si="17"/>
        <v/>
      </c>
      <c r="BD50" s="541" t="str">
        <f t="shared" si="29"/>
        <v>入力済</v>
      </c>
      <c r="BE50" s="539" t="str">
        <f t="shared" si="18"/>
        <v/>
      </c>
      <c r="BF50" s="539" t="str">
        <f t="shared" si="30"/>
        <v/>
      </c>
    </row>
    <row r="51" spans="1:58" ht="109.95" customHeight="1" thickBot="1">
      <c r="A51" s="306">
        <v>39</v>
      </c>
      <c r="B51" s="690" t="str">
        <f>IF(基本情報入力シート!B73="","",基本情報入力シート!B73)</f>
        <v/>
      </c>
      <c r="C51" s="691"/>
      <c r="D51" s="691"/>
      <c r="E51" s="691"/>
      <c r="F51" s="692"/>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40" t="str">
        <f>IF(基本情報入力シート!AF73=0, "",基本情報入力シート!AF73)</f>
        <v/>
      </c>
      <c r="M51" s="566"/>
      <c r="N51" s="505" t="str">
        <f>IFERROR(VLOOKUP(K51,【参考】数式用!$A$2:$F$57,MATCH(M51,【参考】数式用!$C$3:$F$3,0)+2,0),"")</f>
        <v/>
      </c>
      <c r="O51" s="498"/>
      <c r="P51" s="537"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01"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38" t="str">
        <f>IFERROR(VLOOKUP(K51,【参考】数式用!$A$2:$N$57,14,FALSE),"")</f>
        <v/>
      </c>
      <c r="AP51" s="538" t="str">
        <f t="shared" si="22"/>
        <v/>
      </c>
      <c r="AQ51" s="542" t="str">
        <f t="shared" si="23"/>
        <v/>
      </c>
      <c r="AR51" s="522" t="str">
        <f t="shared" si="24"/>
        <v>入力済</v>
      </c>
      <c r="AS51" s="538" t="str">
        <f t="shared" si="13"/>
        <v/>
      </c>
      <c r="AT51" s="522" t="str">
        <f t="shared" si="25"/>
        <v>入力済</v>
      </c>
      <c r="AU51" s="522" t="str">
        <f t="shared" si="31"/>
        <v/>
      </c>
      <c r="AV51" s="522" t="str">
        <f t="shared" si="26"/>
        <v/>
      </c>
      <c r="AW51" s="538" t="str">
        <f t="shared" si="27"/>
        <v/>
      </c>
      <c r="AX51" s="538" t="str">
        <f t="shared" si="15"/>
        <v/>
      </c>
      <c r="AY51" s="522" t="str">
        <f>IFERROR(VLOOKUP(K51,【参考】数式用!$AR$5:$AS$39,2, FALSE), "")</f>
        <v/>
      </c>
      <c r="AZ51" s="538" t="str">
        <f t="shared" si="16"/>
        <v/>
      </c>
      <c r="BA51" s="541" t="str">
        <f t="shared" si="28"/>
        <v>入力済</v>
      </c>
      <c r="BB51" s="522" t="str">
        <f>IFERROR(VLOOKUP(K51,【参考】数式用!$AX$3:$AY$59, 2, FALSE), "")</f>
        <v/>
      </c>
      <c r="BC51" s="538" t="str">
        <f t="shared" si="17"/>
        <v/>
      </c>
      <c r="BD51" s="541" t="str">
        <f t="shared" si="29"/>
        <v>入力済</v>
      </c>
      <c r="BE51" s="539" t="str">
        <f t="shared" si="18"/>
        <v/>
      </c>
      <c r="BF51" s="539" t="str">
        <f t="shared" si="30"/>
        <v/>
      </c>
    </row>
    <row r="52" spans="1:58" ht="109.95" customHeight="1" thickBot="1">
      <c r="A52" s="306">
        <v>40</v>
      </c>
      <c r="B52" s="690" t="str">
        <f>IF(基本情報入力シート!B74="","",基本情報入力シート!B74)</f>
        <v/>
      </c>
      <c r="C52" s="691"/>
      <c r="D52" s="691"/>
      <c r="E52" s="691"/>
      <c r="F52" s="692"/>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40" t="str">
        <f>IF(基本情報入力シート!AF74=0, "",基本情報入力シート!AF74)</f>
        <v/>
      </c>
      <c r="M52" s="566"/>
      <c r="N52" s="505" t="str">
        <f>IFERROR(VLOOKUP(K52,【参考】数式用!$A$2:$F$57,MATCH(M52,【参考】数式用!$C$3:$F$3,0)+2,0),"")</f>
        <v/>
      </c>
      <c r="O52" s="498"/>
      <c r="P52" s="537"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01"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38" t="str">
        <f>IFERROR(VLOOKUP(K52,【参考】数式用!$A$2:$N$57,14,FALSE),"")</f>
        <v/>
      </c>
      <c r="AP52" s="538" t="str">
        <f t="shared" si="22"/>
        <v/>
      </c>
      <c r="AQ52" s="542" t="str">
        <f t="shared" si="23"/>
        <v/>
      </c>
      <c r="AR52" s="522" t="str">
        <f t="shared" si="24"/>
        <v>入力済</v>
      </c>
      <c r="AS52" s="538" t="str">
        <f t="shared" si="13"/>
        <v/>
      </c>
      <c r="AT52" s="522" t="str">
        <f t="shared" si="25"/>
        <v>入力済</v>
      </c>
      <c r="AU52" s="522" t="str">
        <f t="shared" si="31"/>
        <v/>
      </c>
      <c r="AV52" s="522" t="str">
        <f t="shared" si="26"/>
        <v/>
      </c>
      <c r="AW52" s="538" t="str">
        <f t="shared" si="27"/>
        <v/>
      </c>
      <c r="AX52" s="538" t="str">
        <f t="shared" si="15"/>
        <v/>
      </c>
      <c r="AY52" s="522" t="str">
        <f>IFERROR(VLOOKUP(K52,【参考】数式用!$AR$5:$AS$39,2, FALSE), "")</f>
        <v/>
      </c>
      <c r="AZ52" s="538" t="str">
        <f t="shared" si="16"/>
        <v/>
      </c>
      <c r="BA52" s="541" t="str">
        <f t="shared" si="28"/>
        <v>入力済</v>
      </c>
      <c r="BB52" s="522" t="str">
        <f>IFERROR(VLOOKUP(K52,【参考】数式用!$AX$3:$AY$59, 2, FALSE), "")</f>
        <v/>
      </c>
      <c r="BC52" s="538" t="str">
        <f t="shared" si="17"/>
        <v/>
      </c>
      <c r="BD52" s="541" t="str">
        <f t="shared" si="29"/>
        <v>入力済</v>
      </c>
      <c r="BE52" s="539" t="str">
        <f t="shared" si="18"/>
        <v/>
      </c>
      <c r="BF52" s="539" t="str">
        <f t="shared" si="30"/>
        <v/>
      </c>
    </row>
    <row r="53" spans="1:58" ht="109.95" customHeight="1" thickBot="1">
      <c r="A53" s="306">
        <v>41</v>
      </c>
      <c r="B53" s="690" t="str">
        <f>IF(基本情報入力シート!B75="","",基本情報入力シート!B75)</f>
        <v/>
      </c>
      <c r="C53" s="691"/>
      <c r="D53" s="691"/>
      <c r="E53" s="691"/>
      <c r="F53" s="692"/>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40" t="str">
        <f>IF(基本情報入力シート!AF75=0, "",基本情報入力シート!AF75)</f>
        <v/>
      </c>
      <c r="M53" s="566"/>
      <c r="N53" s="505" t="str">
        <f>IFERROR(VLOOKUP(K53,【参考】数式用!$A$2:$F$57,MATCH(M53,【参考】数式用!$C$3:$F$3,0)+2,0),"")</f>
        <v/>
      </c>
      <c r="O53" s="498"/>
      <c r="P53" s="537"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01"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38" t="str">
        <f>IFERROR(VLOOKUP(K53,【参考】数式用!$A$2:$N$57,14,FALSE),"")</f>
        <v/>
      </c>
      <c r="AP53" s="538" t="str">
        <f t="shared" si="22"/>
        <v/>
      </c>
      <c r="AQ53" s="542" t="str">
        <f t="shared" si="23"/>
        <v/>
      </c>
      <c r="AR53" s="522" t="str">
        <f t="shared" si="24"/>
        <v>入力済</v>
      </c>
      <c r="AS53" s="538" t="str">
        <f t="shared" si="13"/>
        <v/>
      </c>
      <c r="AT53" s="522" t="str">
        <f t="shared" si="25"/>
        <v>入力済</v>
      </c>
      <c r="AU53" s="522" t="str">
        <f t="shared" si="31"/>
        <v/>
      </c>
      <c r="AV53" s="522" t="str">
        <f t="shared" si="26"/>
        <v/>
      </c>
      <c r="AW53" s="538" t="str">
        <f t="shared" si="27"/>
        <v/>
      </c>
      <c r="AX53" s="538" t="str">
        <f t="shared" si="15"/>
        <v/>
      </c>
      <c r="AY53" s="522" t="str">
        <f>IFERROR(VLOOKUP(K53,【参考】数式用!$AR$5:$AS$39,2, FALSE), "")</f>
        <v/>
      </c>
      <c r="AZ53" s="538" t="str">
        <f t="shared" si="16"/>
        <v/>
      </c>
      <c r="BA53" s="541" t="str">
        <f t="shared" si="28"/>
        <v>入力済</v>
      </c>
      <c r="BB53" s="522" t="str">
        <f>IFERROR(VLOOKUP(K53,【参考】数式用!$AX$3:$AY$59, 2, FALSE), "")</f>
        <v/>
      </c>
      <c r="BC53" s="538" t="str">
        <f t="shared" si="17"/>
        <v/>
      </c>
      <c r="BD53" s="541" t="str">
        <f t="shared" si="29"/>
        <v>入力済</v>
      </c>
      <c r="BE53" s="539" t="str">
        <f t="shared" si="18"/>
        <v/>
      </c>
      <c r="BF53" s="539" t="str">
        <f t="shared" si="30"/>
        <v/>
      </c>
    </row>
    <row r="54" spans="1:58" ht="109.95" customHeight="1" thickBot="1">
      <c r="A54" s="306">
        <v>42</v>
      </c>
      <c r="B54" s="690" t="str">
        <f>IF(基本情報入力シート!B76="","",基本情報入力シート!B76)</f>
        <v/>
      </c>
      <c r="C54" s="691"/>
      <c r="D54" s="691"/>
      <c r="E54" s="691"/>
      <c r="F54" s="692"/>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40" t="str">
        <f>IF(基本情報入力シート!AF76=0, "",基本情報入力シート!AF76)</f>
        <v/>
      </c>
      <c r="M54" s="566"/>
      <c r="N54" s="505" t="str">
        <f>IFERROR(VLOOKUP(K54,【参考】数式用!$A$2:$F$57,MATCH(M54,【参考】数式用!$C$3:$F$3,0)+2,0),"")</f>
        <v/>
      </c>
      <c r="O54" s="498"/>
      <c r="P54" s="537"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01"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38" t="str">
        <f>IFERROR(VLOOKUP(K54,【参考】数式用!$A$2:$N$57,14,FALSE),"")</f>
        <v/>
      </c>
      <c r="AP54" s="538" t="str">
        <f t="shared" si="22"/>
        <v/>
      </c>
      <c r="AQ54" s="542" t="str">
        <f t="shared" si="23"/>
        <v/>
      </c>
      <c r="AR54" s="522" t="str">
        <f t="shared" si="24"/>
        <v>入力済</v>
      </c>
      <c r="AS54" s="538" t="str">
        <f t="shared" si="13"/>
        <v/>
      </c>
      <c r="AT54" s="522" t="str">
        <f t="shared" si="25"/>
        <v>入力済</v>
      </c>
      <c r="AU54" s="522" t="str">
        <f t="shared" si="31"/>
        <v/>
      </c>
      <c r="AV54" s="522" t="str">
        <f t="shared" si="26"/>
        <v/>
      </c>
      <c r="AW54" s="538" t="str">
        <f t="shared" si="27"/>
        <v/>
      </c>
      <c r="AX54" s="538" t="str">
        <f t="shared" si="15"/>
        <v/>
      </c>
      <c r="AY54" s="522" t="str">
        <f>IFERROR(VLOOKUP(K54,【参考】数式用!$AR$5:$AS$39,2, FALSE), "")</f>
        <v/>
      </c>
      <c r="AZ54" s="538" t="str">
        <f t="shared" si="16"/>
        <v/>
      </c>
      <c r="BA54" s="541" t="str">
        <f t="shared" si="28"/>
        <v>入力済</v>
      </c>
      <c r="BB54" s="522" t="str">
        <f>IFERROR(VLOOKUP(K54,【参考】数式用!$AX$3:$AY$59, 2, FALSE), "")</f>
        <v/>
      </c>
      <c r="BC54" s="538" t="str">
        <f t="shared" si="17"/>
        <v/>
      </c>
      <c r="BD54" s="541" t="str">
        <f t="shared" si="29"/>
        <v>入力済</v>
      </c>
      <c r="BE54" s="539" t="str">
        <f t="shared" si="18"/>
        <v/>
      </c>
      <c r="BF54" s="539" t="str">
        <f t="shared" si="30"/>
        <v/>
      </c>
    </row>
    <row r="55" spans="1:58" ht="109.95" customHeight="1" thickBot="1">
      <c r="A55" s="306">
        <v>43</v>
      </c>
      <c r="B55" s="690" t="str">
        <f>IF(基本情報入力シート!B77="","",基本情報入力シート!B77)</f>
        <v/>
      </c>
      <c r="C55" s="691"/>
      <c r="D55" s="691"/>
      <c r="E55" s="691"/>
      <c r="F55" s="692"/>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40" t="str">
        <f>IF(基本情報入力シート!AF77=0, "",基本情報入力シート!AF77)</f>
        <v/>
      </c>
      <c r="M55" s="566"/>
      <c r="N55" s="505" t="str">
        <f>IFERROR(VLOOKUP(K55,【参考】数式用!$A$2:$F$57,MATCH(M55,【参考】数式用!$C$3:$F$3,0)+2,0),"")</f>
        <v/>
      </c>
      <c r="O55" s="498"/>
      <c r="P55" s="537"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01"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38" t="str">
        <f>IFERROR(VLOOKUP(K55,【参考】数式用!$A$2:$N$57,14,FALSE),"")</f>
        <v/>
      </c>
      <c r="AP55" s="538" t="str">
        <f t="shared" si="22"/>
        <v/>
      </c>
      <c r="AQ55" s="542" t="str">
        <f t="shared" si="23"/>
        <v/>
      </c>
      <c r="AR55" s="522" t="str">
        <f t="shared" si="24"/>
        <v>入力済</v>
      </c>
      <c r="AS55" s="538" t="str">
        <f t="shared" si="13"/>
        <v/>
      </c>
      <c r="AT55" s="522" t="str">
        <f t="shared" si="25"/>
        <v>入力済</v>
      </c>
      <c r="AU55" s="522" t="str">
        <f t="shared" si="31"/>
        <v/>
      </c>
      <c r="AV55" s="522" t="str">
        <f t="shared" si="26"/>
        <v/>
      </c>
      <c r="AW55" s="538" t="str">
        <f t="shared" si="27"/>
        <v/>
      </c>
      <c r="AX55" s="538" t="str">
        <f t="shared" si="15"/>
        <v/>
      </c>
      <c r="AY55" s="522" t="str">
        <f>IFERROR(VLOOKUP(K55,【参考】数式用!$AR$5:$AS$39,2, FALSE), "")</f>
        <v/>
      </c>
      <c r="AZ55" s="538" t="str">
        <f t="shared" si="16"/>
        <v/>
      </c>
      <c r="BA55" s="541" t="str">
        <f t="shared" si="28"/>
        <v>入力済</v>
      </c>
      <c r="BB55" s="522" t="str">
        <f>IFERROR(VLOOKUP(K55,【参考】数式用!$AX$3:$AY$59, 2, FALSE), "")</f>
        <v/>
      </c>
      <c r="BC55" s="538" t="str">
        <f t="shared" si="17"/>
        <v/>
      </c>
      <c r="BD55" s="541" t="str">
        <f t="shared" si="29"/>
        <v>入力済</v>
      </c>
      <c r="BE55" s="539" t="str">
        <f t="shared" si="18"/>
        <v/>
      </c>
      <c r="BF55" s="539" t="str">
        <f t="shared" si="30"/>
        <v/>
      </c>
    </row>
    <row r="56" spans="1:58" ht="109.95" customHeight="1" thickBot="1">
      <c r="A56" s="306">
        <v>44</v>
      </c>
      <c r="B56" s="690" t="str">
        <f>IF(基本情報入力シート!B78="","",基本情報入力シート!B78)</f>
        <v/>
      </c>
      <c r="C56" s="691"/>
      <c r="D56" s="691"/>
      <c r="E56" s="691"/>
      <c r="F56" s="692"/>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40" t="str">
        <f>IF(基本情報入力シート!AF78=0, "",基本情報入力シート!AF78)</f>
        <v/>
      </c>
      <c r="M56" s="566"/>
      <c r="N56" s="505" t="str">
        <f>IFERROR(VLOOKUP(K56,【参考】数式用!$A$2:$F$57,MATCH(M56,【参考】数式用!$C$3:$F$3,0)+2,0),"")</f>
        <v/>
      </c>
      <c r="O56" s="498"/>
      <c r="P56" s="537"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01"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38" t="str">
        <f>IFERROR(VLOOKUP(K56,【参考】数式用!$A$2:$N$57,14,FALSE),"")</f>
        <v/>
      </c>
      <c r="AP56" s="538" t="str">
        <f t="shared" si="22"/>
        <v/>
      </c>
      <c r="AQ56" s="542" t="str">
        <f t="shared" si="23"/>
        <v/>
      </c>
      <c r="AR56" s="522" t="str">
        <f t="shared" si="24"/>
        <v>入力済</v>
      </c>
      <c r="AS56" s="538" t="str">
        <f t="shared" si="13"/>
        <v/>
      </c>
      <c r="AT56" s="522" t="str">
        <f t="shared" si="25"/>
        <v>入力済</v>
      </c>
      <c r="AU56" s="522" t="str">
        <f t="shared" si="31"/>
        <v/>
      </c>
      <c r="AV56" s="522" t="str">
        <f t="shared" si="26"/>
        <v/>
      </c>
      <c r="AW56" s="538" t="str">
        <f t="shared" si="27"/>
        <v/>
      </c>
      <c r="AX56" s="538" t="str">
        <f t="shared" si="15"/>
        <v/>
      </c>
      <c r="AY56" s="522" t="str">
        <f>IFERROR(VLOOKUP(K56,【参考】数式用!$AR$5:$AS$39,2, FALSE), "")</f>
        <v/>
      </c>
      <c r="AZ56" s="538" t="str">
        <f t="shared" si="16"/>
        <v/>
      </c>
      <c r="BA56" s="541" t="str">
        <f t="shared" si="28"/>
        <v>入力済</v>
      </c>
      <c r="BB56" s="522" t="str">
        <f>IFERROR(VLOOKUP(K56,【参考】数式用!$AX$3:$AY$59, 2, FALSE), "")</f>
        <v/>
      </c>
      <c r="BC56" s="538" t="str">
        <f t="shared" si="17"/>
        <v/>
      </c>
      <c r="BD56" s="541" t="str">
        <f t="shared" si="29"/>
        <v>入力済</v>
      </c>
      <c r="BE56" s="539" t="str">
        <f t="shared" si="18"/>
        <v/>
      </c>
      <c r="BF56" s="539" t="str">
        <f t="shared" si="30"/>
        <v/>
      </c>
    </row>
    <row r="57" spans="1:58" ht="109.95" customHeight="1" thickBot="1">
      <c r="A57" s="306">
        <v>45</v>
      </c>
      <c r="B57" s="690" t="str">
        <f>IF(基本情報入力シート!B79="","",基本情報入力シート!B79)</f>
        <v/>
      </c>
      <c r="C57" s="691"/>
      <c r="D57" s="691"/>
      <c r="E57" s="691"/>
      <c r="F57" s="692"/>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40" t="str">
        <f>IF(基本情報入力シート!AF79=0, "",基本情報入力シート!AF79)</f>
        <v/>
      </c>
      <c r="M57" s="566"/>
      <c r="N57" s="505" t="str">
        <f>IFERROR(VLOOKUP(K57,【参考】数式用!$A$2:$F$57,MATCH(M57,【参考】数式用!$C$3:$F$3,0)+2,0),"")</f>
        <v/>
      </c>
      <c r="O57" s="498"/>
      <c r="P57" s="537"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01"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38" t="str">
        <f>IFERROR(VLOOKUP(K57,【参考】数式用!$A$2:$N$57,14,FALSE),"")</f>
        <v/>
      </c>
      <c r="AP57" s="538" t="str">
        <f t="shared" si="22"/>
        <v/>
      </c>
      <c r="AQ57" s="542" t="str">
        <f t="shared" si="23"/>
        <v/>
      </c>
      <c r="AR57" s="522" t="str">
        <f t="shared" si="24"/>
        <v>入力済</v>
      </c>
      <c r="AS57" s="538" t="str">
        <f t="shared" si="13"/>
        <v/>
      </c>
      <c r="AT57" s="522" t="str">
        <f t="shared" si="25"/>
        <v>入力済</v>
      </c>
      <c r="AU57" s="522" t="str">
        <f t="shared" si="31"/>
        <v/>
      </c>
      <c r="AV57" s="522" t="str">
        <f t="shared" si="26"/>
        <v/>
      </c>
      <c r="AW57" s="538" t="str">
        <f t="shared" si="27"/>
        <v/>
      </c>
      <c r="AX57" s="538" t="str">
        <f t="shared" si="15"/>
        <v/>
      </c>
      <c r="AY57" s="522" t="str">
        <f>IFERROR(VLOOKUP(K57,【参考】数式用!$AR$5:$AS$39,2, FALSE), "")</f>
        <v/>
      </c>
      <c r="AZ57" s="538" t="str">
        <f t="shared" si="16"/>
        <v/>
      </c>
      <c r="BA57" s="541" t="str">
        <f t="shared" si="28"/>
        <v>入力済</v>
      </c>
      <c r="BB57" s="522" t="str">
        <f>IFERROR(VLOOKUP(K57,【参考】数式用!$AX$3:$AY$59, 2, FALSE), "")</f>
        <v/>
      </c>
      <c r="BC57" s="538" t="str">
        <f t="shared" si="17"/>
        <v/>
      </c>
      <c r="BD57" s="541" t="str">
        <f t="shared" si="29"/>
        <v>入力済</v>
      </c>
      <c r="BE57" s="539" t="str">
        <f t="shared" si="18"/>
        <v/>
      </c>
      <c r="BF57" s="539" t="str">
        <f t="shared" si="30"/>
        <v/>
      </c>
    </row>
    <row r="58" spans="1:58" ht="109.95" customHeight="1" thickBot="1">
      <c r="A58" s="306">
        <v>46</v>
      </c>
      <c r="B58" s="690" t="str">
        <f>IF(基本情報入力シート!B80="","",基本情報入力シート!B80)</f>
        <v/>
      </c>
      <c r="C58" s="691"/>
      <c r="D58" s="691"/>
      <c r="E58" s="691"/>
      <c r="F58" s="692"/>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40" t="str">
        <f>IF(基本情報入力シート!AF80=0, "",基本情報入力シート!AF80)</f>
        <v/>
      </c>
      <c r="M58" s="566"/>
      <c r="N58" s="505" t="str">
        <f>IFERROR(VLOOKUP(K58,【参考】数式用!$A$2:$F$57,MATCH(M58,【参考】数式用!$C$3:$F$3,0)+2,0),"")</f>
        <v/>
      </c>
      <c r="O58" s="498"/>
      <c r="P58" s="537"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01"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38" t="str">
        <f>IFERROR(VLOOKUP(K58,【参考】数式用!$A$2:$N$57,14,FALSE),"")</f>
        <v/>
      </c>
      <c r="AP58" s="538" t="str">
        <f t="shared" si="22"/>
        <v/>
      </c>
      <c r="AQ58" s="542" t="str">
        <f t="shared" si="23"/>
        <v/>
      </c>
      <c r="AR58" s="522" t="str">
        <f t="shared" si="24"/>
        <v>入力済</v>
      </c>
      <c r="AS58" s="538" t="str">
        <f t="shared" si="13"/>
        <v/>
      </c>
      <c r="AT58" s="522" t="str">
        <f t="shared" si="25"/>
        <v>入力済</v>
      </c>
      <c r="AU58" s="522" t="str">
        <f t="shared" si="31"/>
        <v/>
      </c>
      <c r="AV58" s="522" t="str">
        <f t="shared" si="26"/>
        <v/>
      </c>
      <c r="AW58" s="538" t="str">
        <f t="shared" si="27"/>
        <v/>
      </c>
      <c r="AX58" s="538" t="str">
        <f t="shared" si="15"/>
        <v/>
      </c>
      <c r="AY58" s="522" t="str">
        <f>IFERROR(VLOOKUP(K58,【参考】数式用!$AR$5:$AS$39,2, FALSE), "")</f>
        <v/>
      </c>
      <c r="AZ58" s="538" t="str">
        <f t="shared" si="16"/>
        <v/>
      </c>
      <c r="BA58" s="541" t="str">
        <f t="shared" si="28"/>
        <v>入力済</v>
      </c>
      <c r="BB58" s="522" t="str">
        <f>IFERROR(VLOOKUP(K58,【参考】数式用!$AX$3:$AY$59, 2, FALSE), "")</f>
        <v/>
      </c>
      <c r="BC58" s="538" t="str">
        <f t="shared" si="17"/>
        <v/>
      </c>
      <c r="BD58" s="541" t="str">
        <f t="shared" si="29"/>
        <v>入力済</v>
      </c>
      <c r="BE58" s="539" t="str">
        <f t="shared" si="18"/>
        <v/>
      </c>
      <c r="BF58" s="539" t="str">
        <f t="shared" si="30"/>
        <v/>
      </c>
    </row>
    <row r="59" spans="1:58" ht="109.95" customHeight="1" thickBot="1">
      <c r="A59" s="306">
        <v>47</v>
      </c>
      <c r="B59" s="690" t="str">
        <f>IF(基本情報入力シート!B81="","",基本情報入力シート!B81)</f>
        <v/>
      </c>
      <c r="C59" s="691"/>
      <c r="D59" s="691"/>
      <c r="E59" s="691"/>
      <c r="F59" s="692"/>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40" t="str">
        <f>IF(基本情報入力シート!AF81=0, "",基本情報入力シート!AF81)</f>
        <v/>
      </c>
      <c r="M59" s="566"/>
      <c r="N59" s="505" t="str">
        <f>IFERROR(VLOOKUP(K59,【参考】数式用!$A$2:$F$57,MATCH(M59,【参考】数式用!$C$3:$F$3,0)+2,0),"")</f>
        <v/>
      </c>
      <c r="O59" s="498"/>
      <c r="P59" s="537"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01"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38" t="str">
        <f>IFERROR(VLOOKUP(K59,【参考】数式用!$A$2:$N$57,14,FALSE),"")</f>
        <v/>
      </c>
      <c r="AP59" s="538" t="str">
        <f t="shared" si="22"/>
        <v/>
      </c>
      <c r="AQ59" s="542" t="str">
        <f t="shared" si="23"/>
        <v/>
      </c>
      <c r="AR59" s="522" t="str">
        <f t="shared" si="24"/>
        <v>入力済</v>
      </c>
      <c r="AS59" s="538" t="str">
        <f t="shared" si="13"/>
        <v/>
      </c>
      <c r="AT59" s="522" t="str">
        <f t="shared" si="25"/>
        <v>入力済</v>
      </c>
      <c r="AU59" s="522" t="str">
        <f t="shared" si="31"/>
        <v/>
      </c>
      <c r="AV59" s="522" t="str">
        <f t="shared" si="26"/>
        <v/>
      </c>
      <c r="AW59" s="538" t="str">
        <f t="shared" si="27"/>
        <v/>
      </c>
      <c r="AX59" s="538" t="str">
        <f t="shared" si="15"/>
        <v/>
      </c>
      <c r="AY59" s="522" t="str">
        <f>IFERROR(VLOOKUP(K59,【参考】数式用!$AR$5:$AS$39,2, FALSE), "")</f>
        <v/>
      </c>
      <c r="AZ59" s="538" t="str">
        <f t="shared" si="16"/>
        <v/>
      </c>
      <c r="BA59" s="541" t="str">
        <f t="shared" si="28"/>
        <v>入力済</v>
      </c>
      <c r="BB59" s="522" t="str">
        <f>IFERROR(VLOOKUP(K59,【参考】数式用!$AX$3:$AY$59, 2, FALSE), "")</f>
        <v/>
      </c>
      <c r="BC59" s="538" t="str">
        <f t="shared" si="17"/>
        <v/>
      </c>
      <c r="BD59" s="541" t="str">
        <f t="shared" si="29"/>
        <v>入力済</v>
      </c>
      <c r="BE59" s="539" t="str">
        <f t="shared" si="18"/>
        <v/>
      </c>
      <c r="BF59" s="539" t="str">
        <f t="shared" si="30"/>
        <v/>
      </c>
    </row>
    <row r="60" spans="1:58" ht="109.95" customHeight="1" thickBot="1">
      <c r="A60" s="306">
        <v>48</v>
      </c>
      <c r="B60" s="690" t="str">
        <f>IF(基本情報入力シート!B82="","",基本情報入力シート!B82)</f>
        <v/>
      </c>
      <c r="C60" s="691"/>
      <c r="D60" s="691"/>
      <c r="E60" s="691"/>
      <c r="F60" s="692"/>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40" t="str">
        <f>IF(基本情報入力シート!AF82=0, "",基本情報入力シート!AF82)</f>
        <v/>
      </c>
      <c r="M60" s="566"/>
      <c r="N60" s="505" t="str">
        <f>IFERROR(VLOOKUP(K60,【参考】数式用!$A$2:$F$57,MATCH(M60,【参考】数式用!$C$3:$F$3,0)+2,0),"")</f>
        <v/>
      </c>
      <c r="O60" s="498"/>
      <c r="P60" s="537"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01"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38" t="str">
        <f>IFERROR(VLOOKUP(K60,【参考】数式用!$A$2:$N$57,14,FALSE),"")</f>
        <v/>
      </c>
      <c r="AP60" s="538" t="str">
        <f t="shared" si="22"/>
        <v/>
      </c>
      <c r="AQ60" s="542" t="str">
        <f t="shared" si="23"/>
        <v/>
      </c>
      <c r="AR60" s="522" t="str">
        <f t="shared" si="24"/>
        <v>入力済</v>
      </c>
      <c r="AS60" s="538" t="str">
        <f t="shared" si="13"/>
        <v/>
      </c>
      <c r="AT60" s="522" t="str">
        <f t="shared" si="25"/>
        <v>入力済</v>
      </c>
      <c r="AU60" s="522" t="str">
        <f t="shared" si="31"/>
        <v/>
      </c>
      <c r="AV60" s="522" t="str">
        <f t="shared" si="26"/>
        <v/>
      </c>
      <c r="AW60" s="538" t="str">
        <f t="shared" si="27"/>
        <v/>
      </c>
      <c r="AX60" s="538" t="str">
        <f t="shared" si="15"/>
        <v/>
      </c>
      <c r="AY60" s="522" t="str">
        <f>IFERROR(VLOOKUP(K60,【参考】数式用!$AR$5:$AS$39,2, FALSE), "")</f>
        <v/>
      </c>
      <c r="AZ60" s="538" t="str">
        <f t="shared" si="16"/>
        <v/>
      </c>
      <c r="BA60" s="541" t="str">
        <f t="shared" si="28"/>
        <v>入力済</v>
      </c>
      <c r="BB60" s="522" t="str">
        <f>IFERROR(VLOOKUP(K60,【参考】数式用!$AX$3:$AY$59, 2, FALSE), "")</f>
        <v/>
      </c>
      <c r="BC60" s="538" t="str">
        <f t="shared" si="17"/>
        <v/>
      </c>
      <c r="BD60" s="541" t="str">
        <f t="shared" si="29"/>
        <v>入力済</v>
      </c>
      <c r="BE60" s="539" t="str">
        <f t="shared" si="18"/>
        <v/>
      </c>
      <c r="BF60" s="539" t="str">
        <f t="shared" si="30"/>
        <v/>
      </c>
    </row>
    <row r="61" spans="1:58" ht="109.95" customHeight="1" thickBot="1">
      <c r="A61" s="306">
        <v>49</v>
      </c>
      <c r="B61" s="690" t="str">
        <f>IF(基本情報入力シート!B83="","",基本情報入力シート!B83)</f>
        <v/>
      </c>
      <c r="C61" s="691"/>
      <c r="D61" s="691"/>
      <c r="E61" s="691"/>
      <c r="F61" s="692"/>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40" t="str">
        <f>IF(基本情報入力シート!AF83=0, "",基本情報入力シート!AF83)</f>
        <v/>
      </c>
      <c r="M61" s="566"/>
      <c r="N61" s="505" t="str">
        <f>IFERROR(VLOOKUP(K61,【参考】数式用!$A$2:$F$57,MATCH(M61,【参考】数式用!$C$3:$F$3,0)+2,0),"")</f>
        <v/>
      </c>
      <c r="O61" s="498"/>
      <c r="P61" s="537"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01"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38" t="str">
        <f>IFERROR(VLOOKUP(K61,【参考】数式用!$A$2:$N$57,14,FALSE),"")</f>
        <v/>
      </c>
      <c r="AP61" s="538" t="str">
        <f t="shared" si="22"/>
        <v/>
      </c>
      <c r="AQ61" s="542" t="str">
        <f t="shared" si="23"/>
        <v/>
      </c>
      <c r="AR61" s="522" t="str">
        <f t="shared" si="24"/>
        <v>入力済</v>
      </c>
      <c r="AS61" s="538" t="str">
        <f t="shared" si="13"/>
        <v/>
      </c>
      <c r="AT61" s="522" t="str">
        <f t="shared" si="25"/>
        <v>入力済</v>
      </c>
      <c r="AU61" s="522" t="str">
        <f t="shared" si="31"/>
        <v/>
      </c>
      <c r="AV61" s="522" t="str">
        <f t="shared" si="26"/>
        <v/>
      </c>
      <c r="AW61" s="538" t="str">
        <f t="shared" si="27"/>
        <v/>
      </c>
      <c r="AX61" s="538" t="str">
        <f t="shared" si="15"/>
        <v/>
      </c>
      <c r="AY61" s="522" t="str">
        <f>IFERROR(VLOOKUP(K61,【参考】数式用!$AR$5:$AS$39,2, FALSE), "")</f>
        <v/>
      </c>
      <c r="AZ61" s="538" t="str">
        <f t="shared" si="16"/>
        <v/>
      </c>
      <c r="BA61" s="541" t="str">
        <f t="shared" si="28"/>
        <v>入力済</v>
      </c>
      <c r="BB61" s="522" t="str">
        <f>IFERROR(VLOOKUP(K61,【参考】数式用!$AX$3:$AY$59, 2, FALSE), "")</f>
        <v/>
      </c>
      <c r="BC61" s="538" t="str">
        <f t="shared" si="17"/>
        <v/>
      </c>
      <c r="BD61" s="541" t="str">
        <f t="shared" si="29"/>
        <v>入力済</v>
      </c>
      <c r="BE61" s="539" t="str">
        <f t="shared" si="18"/>
        <v/>
      </c>
      <c r="BF61" s="539" t="str">
        <f t="shared" si="30"/>
        <v/>
      </c>
    </row>
    <row r="62" spans="1:58" ht="109.95" customHeight="1" thickBot="1">
      <c r="A62" s="306">
        <v>50</v>
      </c>
      <c r="B62" s="690" t="str">
        <f>IF(基本情報入力シート!B84="","",基本情報入力シート!B84)</f>
        <v/>
      </c>
      <c r="C62" s="691"/>
      <c r="D62" s="691"/>
      <c r="E62" s="691"/>
      <c r="F62" s="692"/>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40" t="str">
        <f>IF(基本情報入力シート!AF84=0, "",基本情報入力シート!AF84)</f>
        <v/>
      </c>
      <c r="M62" s="566"/>
      <c r="N62" s="505" t="str">
        <f>IFERROR(VLOOKUP(K62,【参考】数式用!$A$2:$F$57,MATCH(M62,【参考】数式用!$C$3:$F$3,0)+2,0),"")</f>
        <v/>
      </c>
      <c r="O62" s="498"/>
      <c r="P62" s="537"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01"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38" t="str">
        <f>IFERROR(VLOOKUP(K62,【参考】数式用!$A$2:$N$57,14,FALSE),"")</f>
        <v/>
      </c>
      <c r="AP62" s="538" t="str">
        <f t="shared" si="22"/>
        <v/>
      </c>
      <c r="AQ62" s="542" t="str">
        <f t="shared" si="23"/>
        <v/>
      </c>
      <c r="AR62" s="522" t="str">
        <f t="shared" si="24"/>
        <v>入力済</v>
      </c>
      <c r="AS62" s="538" t="str">
        <f t="shared" si="13"/>
        <v/>
      </c>
      <c r="AT62" s="522" t="str">
        <f t="shared" si="25"/>
        <v>入力済</v>
      </c>
      <c r="AU62" s="522" t="str">
        <f t="shared" si="31"/>
        <v/>
      </c>
      <c r="AV62" s="522" t="str">
        <f t="shared" si="26"/>
        <v/>
      </c>
      <c r="AW62" s="538" t="str">
        <f t="shared" si="27"/>
        <v/>
      </c>
      <c r="AX62" s="538" t="str">
        <f t="shared" si="15"/>
        <v/>
      </c>
      <c r="AY62" s="522" t="str">
        <f>IFERROR(VLOOKUP(K62,【参考】数式用!$AR$5:$AS$39,2, FALSE), "")</f>
        <v/>
      </c>
      <c r="AZ62" s="538" t="str">
        <f t="shared" si="16"/>
        <v/>
      </c>
      <c r="BA62" s="541" t="str">
        <f t="shared" si="28"/>
        <v>入力済</v>
      </c>
      <c r="BB62" s="522" t="str">
        <f>IFERROR(VLOOKUP(K62,【参考】数式用!$AX$3:$AY$59, 2, FALSE), "")</f>
        <v/>
      </c>
      <c r="BC62" s="538" t="str">
        <f t="shared" si="17"/>
        <v/>
      </c>
      <c r="BD62" s="541" t="str">
        <f t="shared" si="29"/>
        <v>入力済</v>
      </c>
      <c r="BE62" s="539" t="str">
        <f t="shared" si="18"/>
        <v/>
      </c>
      <c r="BF62" s="539" t="str">
        <f t="shared" si="30"/>
        <v/>
      </c>
    </row>
    <row r="63" spans="1:58" ht="109.95" customHeight="1" thickBot="1">
      <c r="A63" s="306">
        <v>51</v>
      </c>
      <c r="B63" s="690" t="str">
        <f>IF(基本情報入力シート!B85="","",基本情報入力シート!B85)</f>
        <v/>
      </c>
      <c r="C63" s="691"/>
      <c r="D63" s="691"/>
      <c r="E63" s="691"/>
      <c r="F63" s="692"/>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40" t="str">
        <f>IF(基本情報入力シート!AF85=0, "",基本情報入力シート!AF85)</f>
        <v/>
      </c>
      <c r="M63" s="566"/>
      <c r="N63" s="505" t="str">
        <f>IFERROR(VLOOKUP(K63,【参考】数式用!$A$2:$F$57,MATCH(M63,【参考】数式用!$C$3:$F$3,0)+2,0),"")</f>
        <v/>
      </c>
      <c r="O63" s="498"/>
      <c r="P63" s="537"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01"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38" t="str">
        <f>IFERROR(VLOOKUP(K63,【参考】数式用!$A$2:$N$57,14,FALSE),"")</f>
        <v/>
      </c>
      <c r="AP63" s="538" t="str">
        <f t="shared" si="22"/>
        <v/>
      </c>
      <c r="AQ63" s="542" t="str">
        <f t="shared" si="23"/>
        <v/>
      </c>
      <c r="AR63" s="522" t="str">
        <f t="shared" si="24"/>
        <v>入力済</v>
      </c>
      <c r="AS63" s="538" t="str">
        <f t="shared" si="13"/>
        <v/>
      </c>
      <c r="AT63" s="522" t="str">
        <f t="shared" si="25"/>
        <v>入力済</v>
      </c>
      <c r="AU63" s="522" t="str">
        <f t="shared" si="31"/>
        <v/>
      </c>
      <c r="AV63" s="522" t="str">
        <f t="shared" si="26"/>
        <v/>
      </c>
      <c r="AW63" s="538" t="str">
        <f t="shared" si="27"/>
        <v/>
      </c>
      <c r="AX63" s="538" t="str">
        <f t="shared" si="15"/>
        <v/>
      </c>
      <c r="AY63" s="522" t="str">
        <f>IFERROR(VLOOKUP(K63,【参考】数式用!$AR$5:$AS$39,2, FALSE), "")</f>
        <v/>
      </c>
      <c r="AZ63" s="538" t="str">
        <f t="shared" si="16"/>
        <v/>
      </c>
      <c r="BA63" s="541" t="str">
        <f t="shared" si="28"/>
        <v>入力済</v>
      </c>
      <c r="BB63" s="522" t="str">
        <f>IFERROR(VLOOKUP(K63,【参考】数式用!$AX$3:$AY$59, 2, FALSE), "")</f>
        <v/>
      </c>
      <c r="BC63" s="538" t="str">
        <f t="shared" si="17"/>
        <v/>
      </c>
      <c r="BD63" s="541" t="str">
        <f t="shared" si="29"/>
        <v>入力済</v>
      </c>
      <c r="BE63" s="539" t="str">
        <f t="shared" si="18"/>
        <v/>
      </c>
      <c r="BF63" s="539" t="str">
        <f t="shared" si="30"/>
        <v/>
      </c>
    </row>
    <row r="64" spans="1:58" ht="109.95" customHeight="1" thickBot="1">
      <c r="A64" s="306">
        <v>52</v>
      </c>
      <c r="B64" s="690" t="str">
        <f>IF(基本情報入力シート!B86="","",基本情報入力シート!B86)</f>
        <v/>
      </c>
      <c r="C64" s="691"/>
      <c r="D64" s="691"/>
      <c r="E64" s="691"/>
      <c r="F64" s="692"/>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40" t="str">
        <f>IF(基本情報入力シート!AF86=0, "",基本情報入力シート!AF86)</f>
        <v/>
      </c>
      <c r="M64" s="566"/>
      <c r="N64" s="505" t="str">
        <f>IFERROR(VLOOKUP(K64,【参考】数式用!$A$2:$F$57,MATCH(M64,【参考】数式用!$C$3:$F$3,0)+2,0),"")</f>
        <v/>
      </c>
      <c r="O64" s="498"/>
      <c r="P64" s="537"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01"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38" t="str">
        <f>IFERROR(VLOOKUP(K64,【参考】数式用!$A$2:$N$57,14,FALSE),"")</f>
        <v/>
      </c>
      <c r="AP64" s="538" t="str">
        <f t="shared" si="22"/>
        <v/>
      </c>
      <c r="AQ64" s="542" t="str">
        <f t="shared" si="23"/>
        <v/>
      </c>
      <c r="AR64" s="522" t="str">
        <f t="shared" si="24"/>
        <v>入力済</v>
      </c>
      <c r="AS64" s="538" t="str">
        <f t="shared" si="13"/>
        <v/>
      </c>
      <c r="AT64" s="522" t="str">
        <f t="shared" si="25"/>
        <v>入力済</v>
      </c>
      <c r="AU64" s="522" t="str">
        <f t="shared" si="31"/>
        <v/>
      </c>
      <c r="AV64" s="522" t="str">
        <f t="shared" si="26"/>
        <v/>
      </c>
      <c r="AW64" s="538" t="str">
        <f t="shared" si="27"/>
        <v/>
      </c>
      <c r="AX64" s="538" t="str">
        <f t="shared" si="15"/>
        <v/>
      </c>
      <c r="AY64" s="522" t="str">
        <f>IFERROR(VLOOKUP(K64,【参考】数式用!$AR$5:$AS$39,2, FALSE), "")</f>
        <v/>
      </c>
      <c r="AZ64" s="538" t="str">
        <f t="shared" si="16"/>
        <v/>
      </c>
      <c r="BA64" s="541" t="str">
        <f t="shared" si="28"/>
        <v>入力済</v>
      </c>
      <c r="BB64" s="522" t="str">
        <f>IFERROR(VLOOKUP(K64,【参考】数式用!$AX$3:$AY$59, 2, FALSE), "")</f>
        <v/>
      </c>
      <c r="BC64" s="538" t="str">
        <f t="shared" si="17"/>
        <v/>
      </c>
      <c r="BD64" s="541" t="str">
        <f t="shared" si="29"/>
        <v>入力済</v>
      </c>
      <c r="BE64" s="539" t="str">
        <f t="shared" si="18"/>
        <v/>
      </c>
      <c r="BF64" s="539" t="str">
        <f t="shared" si="30"/>
        <v/>
      </c>
    </row>
    <row r="65" spans="1:58" ht="109.95" customHeight="1" thickBot="1">
      <c r="A65" s="306">
        <v>53</v>
      </c>
      <c r="B65" s="690" t="str">
        <f>IF(基本情報入力シート!B87="","",基本情報入力シート!B87)</f>
        <v/>
      </c>
      <c r="C65" s="691"/>
      <c r="D65" s="691"/>
      <c r="E65" s="691"/>
      <c r="F65" s="692"/>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40" t="str">
        <f>IF(基本情報入力シート!AF87=0, "",基本情報入力シート!AF87)</f>
        <v/>
      </c>
      <c r="M65" s="566"/>
      <c r="N65" s="505" t="str">
        <f>IFERROR(VLOOKUP(K65,【参考】数式用!$A$2:$F$57,MATCH(M65,【参考】数式用!$C$3:$F$3,0)+2,0),"")</f>
        <v/>
      </c>
      <c r="O65" s="498"/>
      <c r="P65" s="537"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01"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38" t="str">
        <f>IFERROR(VLOOKUP(K65,【参考】数式用!$A$2:$N$57,14,FALSE),"")</f>
        <v/>
      </c>
      <c r="AP65" s="538" t="str">
        <f t="shared" si="22"/>
        <v/>
      </c>
      <c r="AQ65" s="542" t="str">
        <f t="shared" si="23"/>
        <v/>
      </c>
      <c r="AR65" s="522" t="str">
        <f t="shared" si="24"/>
        <v>入力済</v>
      </c>
      <c r="AS65" s="538" t="str">
        <f t="shared" si="13"/>
        <v/>
      </c>
      <c r="AT65" s="522" t="str">
        <f t="shared" si="25"/>
        <v>入力済</v>
      </c>
      <c r="AU65" s="522" t="str">
        <f t="shared" si="31"/>
        <v/>
      </c>
      <c r="AV65" s="522" t="str">
        <f t="shared" si="26"/>
        <v/>
      </c>
      <c r="AW65" s="538" t="str">
        <f t="shared" si="27"/>
        <v/>
      </c>
      <c r="AX65" s="538" t="str">
        <f t="shared" si="15"/>
        <v/>
      </c>
      <c r="AY65" s="522" t="str">
        <f>IFERROR(VLOOKUP(K65,【参考】数式用!$AR$5:$AS$39,2, FALSE), "")</f>
        <v/>
      </c>
      <c r="AZ65" s="538" t="str">
        <f t="shared" si="16"/>
        <v/>
      </c>
      <c r="BA65" s="541" t="str">
        <f t="shared" si="28"/>
        <v>入力済</v>
      </c>
      <c r="BB65" s="522" t="str">
        <f>IFERROR(VLOOKUP(K65,【参考】数式用!$AX$3:$AY$59, 2, FALSE), "")</f>
        <v/>
      </c>
      <c r="BC65" s="538" t="str">
        <f t="shared" si="17"/>
        <v/>
      </c>
      <c r="BD65" s="541" t="str">
        <f t="shared" si="29"/>
        <v>入力済</v>
      </c>
      <c r="BE65" s="539" t="str">
        <f t="shared" si="18"/>
        <v/>
      </c>
      <c r="BF65" s="539" t="str">
        <f t="shared" si="30"/>
        <v/>
      </c>
    </row>
    <row r="66" spans="1:58" ht="109.95" customHeight="1" thickBot="1">
      <c r="A66" s="306">
        <v>54</v>
      </c>
      <c r="B66" s="690" t="str">
        <f>IF(基本情報入力シート!B88="","",基本情報入力シート!B88)</f>
        <v/>
      </c>
      <c r="C66" s="691"/>
      <c r="D66" s="691"/>
      <c r="E66" s="691"/>
      <c r="F66" s="692"/>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40" t="str">
        <f>IF(基本情報入力シート!AF88=0, "",基本情報入力シート!AF88)</f>
        <v/>
      </c>
      <c r="M66" s="566"/>
      <c r="N66" s="505" t="str">
        <f>IFERROR(VLOOKUP(K66,【参考】数式用!$A$2:$F$57,MATCH(M66,【参考】数式用!$C$3:$F$3,0)+2,0),"")</f>
        <v/>
      </c>
      <c r="O66" s="498"/>
      <c r="P66" s="537"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01"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38" t="str">
        <f>IFERROR(VLOOKUP(K66,【参考】数式用!$A$2:$N$57,14,FALSE),"")</f>
        <v/>
      </c>
      <c r="AP66" s="538" t="str">
        <f t="shared" si="22"/>
        <v/>
      </c>
      <c r="AQ66" s="542" t="str">
        <f t="shared" si="23"/>
        <v/>
      </c>
      <c r="AR66" s="522" t="str">
        <f t="shared" si="24"/>
        <v>入力済</v>
      </c>
      <c r="AS66" s="538" t="str">
        <f t="shared" si="13"/>
        <v/>
      </c>
      <c r="AT66" s="522" t="str">
        <f t="shared" si="25"/>
        <v>入力済</v>
      </c>
      <c r="AU66" s="522" t="str">
        <f t="shared" si="31"/>
        <v/>
      </c>
      <c r="AV66" s="522" t="str">
        <f t="shared" si="26"/>
        <v/>
      </c>
      <c r="AW66" s="538" t="str">
        <f t="shared" si="27"/>
        <v/>
      </c>
      <c r="AX66" s="538" t="str">
        <f t="shared" si="15"/>
        <v/>
      </c>
      <c r="AY66" s="522" t="str">
        <f>IFERROR(VLOOKUP(K66,【参考】数式用!$AR$5:$AS$39,2, FALSE), "")</f>
        <v/>
      </c>
      <c r="AZ66" s="538" t="str">
        <f t="shared" si="16"/>
        <v/>
      </c>
      <c r="BA66" s="541" t="str">
        <f t="shared" si="28"/>
        <v>入力済</v>
      </c>
      <c r="BB66" s="522" t="str">
        <f>IFERROR(VLOOKUP(K66,【参考】数式用!$AX$3:$AY$59, 2, FALSE), "")</f>
        <v/>
      </c>
      <c r="BC66" s="538" t="str">
        <f t="shared" si="17"/>
        <v/>
      </c>
      <c r="BD66" s="541" t="str">
        <f t="shared" si="29"/>
        <v>入力済</v>
      </c>
      <c r="BE66" s="539" t="str">
        <f t="shared" si="18"/>
        <v/>
      </c>
      <c r="BF66" s="539" t="str">
        <f t="shared" si="30"/>
        <v/>
      </c>
    </row>
    <row r="67" spans="1:58" ht="109.95" customHeight="1" thickBot="1">
      <c r="A67" s="306">
        <v>55</v>
      </c>
      <c r="B67" s="690" t="str">
        <f>IF(基本情報入力シート!B89="","",基本情報入力シート!B89)</f>
        <v/>
      </c>
      <c r="C67" s="691"/>
      <c r="D67" s="691"/>
      <c r="E67" s="691"/>
      <c r="F67" s="692"/>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40" t="str">
        <f>IF(基本情報入力シート!AF89=0, "",基本情報入力シート!AF89)</f>
        <v/>
      </c>
      <c r="M67" s="566"/>
      <c r="N67" s="505" t="str">
        <f>IFERROR(VLOOKUP(K67,【参考】数式用!$A$2:$F$57,MATCH(M67,【参考】数式用!$C$3:$F$3,0)+2,0),"")</f>
        <v/>
      </c>
      <c r="O67" s="498"/>
      <c r="P67" s="537"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01"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38" t="str">
        <f>IFERROR(VLOOKUP(K67,【参考】数式用!$A$2:$N$57,14,FALSE),"")</f>
        <v/>
      </c>
      <c r="AP67" s="538" t="str">
        <f t="shared" si="22"/>
        <v/>
      </c>
      <c r="AQ67" s="542" t="str">
        <f t="shared" si="23"/>
        <v/>
      </c>
      <c r="AR67" s="522" t="str">
        <f t="shared" si="24"/>
        <v>入力済</v>
      </c>
      <c r="AS67" s="538" t="str">
        <f t="shared" si="13"/>
        <v/>
      </c>
      <c r="AT67" s="522" t="str">
        <f t="shared" si="25"/>
        <v>入力済</v>
      </c>
      <c r="AU67" s="522" t="str">
        <f t="shared" si="31"/>
        <v/>
      </c>
      <c r="AV67" s="522" t="str">
        <f t="shared" si="26"/>
        <v/>
      </c>
      <c r="AW67" s="538" t="str">
        <f t="shared" si="27"/>
        <v/>
      </c>
      <c r="AX67" s="538" t="str">
        <f t="shared" si="15"/>
        <v/>
      </c>
      <c r="AY67" s="522" t="str">
        <f>IFERROR(VLOOKUP(K67,【参考】数式用!$AR$5:$AS$39,2, FALSE), "")</f>
        <v/>
      </c>
      <c r="AZ67" s="538" t="str">
        <f t="shared" si="16"/>
        <v/>
      </c>
      <c r="BA67" s="541" t="str">
        <f t="shared" si="28"/>
        <v>入力済</v>
      </c>
      <c r="BB67" s="522" t="str">
        <f>IFERROR(VLOOKUP(K67,【参考】数式用!$AX$3:$AY$59, 2, FALSE), "")</f>
        <v/>
      </c>
      <c r="BC67" s="538" t="str">
        <f t="shared" si="17"/>
        <v/>
      </c>
      <c r="BD67" s="541" t="str">
        <f t="shared" si="29"/>
        <v>入力済</v>
      </c>
      <c r="BE67" s="539" t="str">
        <f t="shared" si="18"/>
        <v/>
      </c>
      <c r="BF67" s="539" t="str">
        <f t="shared" si="30"/>
        <v/>
      </c>
    </row>
    <row r="68" spans="1:58" ht="109.95" customHeight="1" thickBot="1">
      <c r="A68" s="306">
        <v>56</v>
      </c>
      <c r="B68" s="690" t="str">
        <f>IF(基本情報入力シート!B90="","",基本情報入力シート!B90)</f>
        <v/>
      </c>
      <c r="C68" s="691"/>
      <c r="D68" s="691"/>
      <c r="E68" s="691"/>
      <c r="F68" s="692"/>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40" t="str">
        <f>IF(基本情報入力シート!AF90=0, "",基本情報入力シート!AF90)</f>
        <v/>
      </c>
      <c r="M68" s="566"/>
      <c r="N68" s="505" t="str">
        <f>IFERROR(VLOOKUP(K68,【参考】数式用!$A$2:$F$57,MATCH(M68,【参考】数式用!$C$3:$F$3,0)+2,0),"")</f>
        <v/>
      </c>
      <c r="O68" s="498"/>
      <c r="P68" s="537"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01"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38" t="str">
        <f>IFERROR(VLOOKUP(K68,【参考】数式用!$A$2:$N$57,14,FALSE),"")</f>
        <v/>
      </c>
      <c r="AP68" s="538" t="str">
        <f t="shared" si="22"/>
        <v/>
      </c>
      <c r="AQ68" s="542" t="str">
        <f t="shared" si="23"/>
        <v/>
      </c>
      <c r="AR68" s="522" t="str">
        <f t="shared" si="24"/>
        <v>入力済</v>
      </c>
      <c r="AS68" s="538" t="str">
        <f t="shared" si="13"/>
        <v/>
      </c>
      <c r="AT68" s="522" t="str">
        <f t="shared" si="25"/>
        <v>入力済</v>
      </c>
      <c r="AU68" s="522" t="str">
        <f t="shared" si="31"/>
        <v/>
      </c>
      <c r="AV68" s="522" t="str">
        <f t="shared" si="26"/>
        <v/>
      </c>
      <c r="AW68" s="538" t="str">
        <f t="shared" si="27"/>
        <v/>
      </c>
      <c r="AX68" s="538" t="str">
        <f t="shared" si="15"/>
        <v/>
      </c>
      <c r="AY68" s="522" t="str">
        <f>IFERROR(VLOOKUP(K68,【参考】数式用!$AR$5:$AS$39,2, FALSE), "")</f>
        <v/>
      </c>
      <c r="AZ68" s="538" t="str">
        <f t="shared" si="16"/>
        <v/>
      </c>
      <c r="BA68" s="541" t="str">
        <f t="shared" si="28"/>
        <v>入力済</v>
      </c>
      <c r="BB68" s="522" t="str">
        <f>IFERROR(VLOOKUP(K68,【参考】数式用!$AX$3:$AY$59, 2, FALSE), "")</f>
        <v/>
      </c>
      <c r="BC68" s="538" t="str">
        <f t="shared" si="17"/>
        <v/>
      </c>
      <c r="BD68" s="541" t="str">
        <f t="shared" si="29"/>
        <v>入力済</v>
      </c>
      <c r="BE68" s="539" t="str">
        <f t="shared" si="18"/>
        <v/>
      </c>
      <c r="BF68" s="539" t="str">
        <f t="shared" si="30"/>
        <v/>
      </c>
    </row>
    <row r="69" spans="1:58" ht="109.95" customHeight="1" thickBot="1">
      <c r="A69" s="306">
        <v>57</v>
      </c>
      <c r="B69" s="690" t="str">
        <f>IF(基本情報入力シート!B91="","",基本情報入力シート!B91)</f>
        <v/>
      </c>
      <c r="C69" s="691"/>
      <c r="D69" s="691"/>
      <c r="E69" s="691"/>
      <c r="F69" s="692"/>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40" t="str">
        <f>IF(基本情報入力シート!AF91=0, "",基本情報入力シート!AF91)</f>
        <v/>
      </c>
      <c r="M69" s="566"/>
      <c r="N69" s="505" t="str">
        <f>IFERROR(VLOOKUP(K69,【参考】数式用!$A$2:$F$57,MATCH(M69,【参考】数式用!$C$3:$F$3,0)+2,0),"")</f>
        <v/>
      </c>
      <c r="O69" s="498"/>
      <c r="P69" s="537"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01"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38" t="str">
        <f>IFERROR(VLOOKUP(K69,【参考】数式用!$A$2:$N$57,14,FALSE),"")</f>
        <v/>
      </c>
      <c r="AP69" s="538" t="str">
        <f t="shared" si="22"/>
        <v/>
      </c>
      <c r="AQ69" s="542" t="str">
        <f t="shared" si="23"/>
        <v/>
      </c>
      <c r="AR69" s="522" t="str">
        <f t="shared" si="24"/>
        <v>入力済</v>
      </c>
      <c r="AS69" s="538" t="str">
        <f t="shared" si="13"/>
        <v/>
      </c>
      <c r="AT69" s="522" t="str">
        <f t="shared" si="25"/>
        <v>入力済</v>
      </c>
      <c r="AU69" s="522" t="str">
        <f t="shared" si="31"/>
        <v/>
      </c>
      <c r="AV69" s="522" t="str">
        <f t="shared" si="26"/>
        <v/>
      </c>
      <c r="AW69" s="538" t="str">
        <f t="shared" si="27"/>
        <v/>
      </c>
      <c r="AX69" s="538" t="str">
        <f t="shared" si="15"/>
        <v/>
      </c>
      <c r="AY69" s="522" t="str">
        <f>IFERROR(VLOOKUP(K69,【参考】数式用!$AR$5:$AS$39,2, FALSE), "")</f>
        <v/>
      </c>
      <c r="AZ69" s="538" t="str">
        <f t="shared" si="16"/>
        <v/>
      </c>
      <c r="BA69" s="541" t="str">
        <f t="shared" si="28"/>
        <v>入力済</v>
      </c>
      <c r="BB69" s="522" t="str">
        <f>IFERROR(VLOOKUP(K69,【参考】数式用!$AX$3:$AY$59, 2, FALSE), "")</f>
        <v/>
      </c>
      <c r="BC69" s="538" t="str">
        <f t="shared" si="17"/>
        <v/>
      </c>
      <c r="BD69" s="541" t="str">
        <f t="shared" si="29"/>
        <v>入力済</v>
      </c>
      <c r="BE69" s="539" t="str">
        <f t="shared" si="18"/>
        <v/>
      </c>
      <c r="BF69" s="539" t="str">
        <f t="shared" si="30"/>
        <v/>
      </c>
    </row>
    <row r="70" spans="1:58" ht="109.95" customHeight="1" thickBot="1">
      <c r="A70" s="306">
        <v>58</v>
      </c>
      <c r="B70" s="690" t="str">
        <f>IF(基本情報入力シート!B92="","",基本情報入力シート!B92)</f>
        <v/>
      </c>
      <c r="C70" s="691"/>
      <c r="D70" s="691"/>
      <c r="E70" s="691"/>
      <c r="F70" s="692"/>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40" t="str">
        <f>IF(基本情報入力シート!AF92=0, "",基本情報入力シート!AF92)</f>
        <v/>
      </c>
      <c r="M70" s="566"/>
      <c r="N70" s="505" t="str">
        <f>IFERROR(VLOOKUP(K70,【参考】数式用!$A$2:$F$57,MATCH(M70,【参考】数式用!$C$3:$F$3,0)+2,0),"")</f>
        <v/>
      </c>
      <c r="O70" s="498"/>
      <c r="P70" s="537"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01"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38" t="str">
        <f>IFERROR(VLOOKUP(K70,【参考】数式用!$A$2:$N$57,14,FALSE),"")</f>
        <v/>
      </c>
      <c r="AP70" s="538" t="str">
        <f t="shared" si="22"/>
        <v/>
      </c>
      <c r="AQ70" s="542" t="str">
        <f t="shared" si="23"/>
        <v/>
      </c>
      <c r="AR70" s="522" t="str">
        <f t="shared" si="24"/>
        <v>入力済</v>
      </c>
      <c r="AS70" s="538" t="str">
        <f t="shared" si="13"/>
        <v/>
      </c>
      <c r="AT70" s="522" t="str">
        <f t="shared" si="25"/>
        <v>入力済</v>
      </c>
      <c r="AU70" s="522" t="str">
        <f t="shared" si="31"/>
        <v/>
      </c>
      <c r="AV70" s="522" t="str">
        <f t="shared" si="26"/>
        <v/>
      </c>
      <c r="AW70" s="538" t="str">
        <f t="shared" si="27"/>
        <v/>
      </c>
      <c r="AX70" s="538" t="str">
        <f t="shared" si="15"/>
        <v/>
      </c>
      <c r="AY70" s="522" t="str">
        <f>IFERROR(VLOOKUP(K70,【参考】数式用!$AR$5:$AS$39,2, FALSE), "")</f>
        <v/>
      </c>
      <c r="AZ70" s="538" t="str">
        <f t="shared" si="16"/>
        <v/>
      </c>
      <c r="BA70" s="541" t="str">
        <f t="shared" si="28"/>
        <v>入力済</v>
      </c>
      <c r="BB70" s="522" t="str">
        <f>IFERROR(VLOOKUP(K70,【参考】数式用!$AX$3:$AY$59, 2, FALSE), "")</f>
        <v/>
      </c>
      <c r="BC70" s="538" t="str">
        <f t="shared" si="17"/>
        <v/>
      </c>
      <c r="BD70" s="541" t="str">
        <f t="shared" si="29"/>
        <v>入力済</v>
      </c>
      <c r="BE70" s="539" t="str">
        <f t="shared" si="18"/>
        <v/>
      </c>
      <c r="BF70" s="539" t="str">
        <f t="shared" si="30"/>
        <v/>
      </c>
    </row>
    <row r="71" spans="1:58" ht="109.95" customHeight="1" thickBot="1">
      <c r="A71" s="306">
        <v>59</v>
      </c>
      <c r="B71" s="690" t="str">
        <f>IF(基本情報入力シート!B93="","",基本情報入力シート!B93)</f>
        <v/>
      </c>
      <c r="C71" s="691"/>
      <c r="D71" s="691"/>
      <c r="E71" s="691"/>
      <c r="F71" s="692"/>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40" t="str">
        <f>IF(基本情報入力シート!AF93=0, "",基本情報入力シート!AF93)</f>
        <v/>
      </c>
      <c r="M71" s="566"/>
      <c r="N71" s="505" t="str">
        <f>IFERROR(VLOOKUP(K71,【参考】数式用!$A$2:$F$57,MATCH(M71,【参考】数式用!$C$3:$F$3,0)+2,0),"")</f>
        <v/>
      </c>
      <c r="O71" s="498"/>
      <c r="P71" s="537"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01"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38" t="str">
        <f>IFERROR(VLOOKUP(K71,【参考】数式用!$A$2:$N$57,14,FALSE),"")</f>
        <v/>
      </c>
      <c r="AP71" s="538" t="str">
        <f t="shared" si="22"/>
        <v/>
      </c>
      <c r="AQ71" s="542" t="str">
        <f t="shared" si="23"/>
        <v/>
      </c>
      <c r="AR71" s="522" t="str">
        <f t="shared" si="24"/>
        <v>入力済</v>
      </c>
      <c r="AS71" s="538" t="str">
        <f t="shared" si="13"/>
        <v/>
      </c>
      <c r="AT71" s="522" t="str">
        <f t="shared" si="25"/>
        <v>入力済</v>
      </c>
      <c r="AU71" s="522" t="str">
        <f t="shared" si="31"/>
        <v/>
      </c>
      <c r="AV71" s="522" t="str">
        <f t="shared" si="26"/>
        <v/>
      </c>
      <c r="AW71" s="538" t="str">
        <f t="shared" si="27"/>
        <v/>
      </c>
      <c r="AX71" s="538" t="str">
        <f t="shared" si="15"/>
        <v/>
      </c>
      <c r="AY71" s="522" t="str">
        <f>IFERROR(VLOOKUP(K71,【参考】数式用!$AR$5:$AS$39,2, FALSE), "")</f>
        <v/>
      </c>
      <c r="AZ71" s="538" t="str">
        <f t="shared" si="16"/>
        <v/>
      </c>
      <c r="BA71" s="541" t="str">
        <f t="shared" si="28"/>
        <v>入力済</v>
      </c>
      <c r="BB71" s="522" t="str">
        <f>IFERROR(VLOOKUP(K71,【参考】数式用!$AX$3:$AY$59, 2, FALSE), "")</f>
        <v/>
      </c>
      <c r="BC71" s="538" t="str">
        <f t="shared" si="17"/>
        <v/>
      </c>
      <c r="BD71" s="541" t="str">
        <f t="shared" si="29"/>
        <v>入力済</v>
      </c>
      <c r="BE71" s="539" t="str">
        <f t="shared" si="18"/>
        <v/>
      </c>
      <c r="BF71" s="539" t="str">
        <f t="shared" si="30"/>
        <v/>
      </c>
    </row>
    <row r="72" spans="1:58" ht="109.95" customHeight="1" thickBot="1">
      <c r="A72" s="306">
        <v>60</v>
      </c>
      <c r="B72" s="690" t="str">
        <f>IF(基本情報入力シート!B94="","",基本情報入力シート!B94)</f>
        <v/>
      </c>
      <c r="C72" s="691"/>
      <c r="D72" s="691"/>
      <c r="E72" s="691"/>
      <c r="F72" s="692"/>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40" t="str">
        <f>IF(基本情報入力シート!AF94=0, "",基本情報入力シート!AF94)</f>
        <v/>
      </c>
      <c r="M72" s="566"/>
      <c r="N72" s="505" t="str">
        <f>IFERROR(VLOOKUP(K72,【参考】数式用!$A$2:$F$57,MATCH(M72,【参考】数式用!$C$3:$F$3,0)+2,0),"")</f>
        <v/>
      </c>
      <c r="O72" s="498"/>
      <c r="P72" s="537"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01"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38" t="str">
        <f>IFERROR(VLOOKUP(K72,【参考】数式用!$A$2:$N$57,14,FALSE),"")</f>
        <v/>
      </c>
      <c r="AP72" s="538" t="str">
        <f t="shared" si="22"/>
        <v/>
      </c>
      <c r="AQ72" s="542" t="str">
        <f t="shared" si="23"/>
        <v/>
      </c>
      <c r="AR72" s="522" t="str">
        <f t="shared" si="24"/>
        <v>入力済</v>
      </c>
      <c r="AS72" s="538" t="str">
        <f t="shared" si="13"/>
        <v/>
      </c>
      <c r="AT72" s="522" t="str">
        <f t="shared" si="25"/>
        <v>入力済</v>
      </c>
      <c r="AU72" s="522" t="str">
        <f t="shared" si="31"/>
        <v/>
      </c>
      <c r="AV72" s="522" t="str">
        <f t="shared" si="26"/>
        <v/>
      </c>
      <c r="AW72" s="538" t="str">
        <f t="shared" si="27"/>
        <v/>
      </c>
      <c r="AX72" s="538" t="str">
        <f t="shared" si="15"/>
        <v/>
      </c>
      <c r="AY72" s="522" t="str">
        <f>IFERROR(VLOOKUP(K72,【参考】数式用!$AR$5:$AS$39,2, FALSE), "")</f>
        <v/>
      </c>
      <c r="AZ72" s="538" t="str">
        <f t="shared" si="16"/>
        <v/>
      </c>
      <c r="BA72" s="541" t="str">
        <f t="shared" si="28"/>
        <v>入力済</v>
      </c>
      <c r="BB72" s="522" t="str">
        <f>IFERROR(VLOOKUP(K72,【参考】数式用!$AX$3:$AY$59, 2, FALSE), "")</f>
        <v/>
      </c>
      <c r="BC72" s="538" t="str">
        <f t="shared" si="17"/>
        <v/>
      </c>
      <c r="BD72" s="541" t="str">
        <f t="shared" si="29"/>
        <v>入力済</v>
      </c>
      <c r="BE72" s="539" t="str">
        <f t="shared" si="18"/>
        <v/>
      </c>
      <c r="BF72" s="539" t="str">
        <f t="shared" si="30"/>
        <v/>
      </c>
    </row>
    <row r="73" spans="1:58" ht="109.95" customHeight="1" thickBot="1">
      <c r="A73" s="306">
        <v>61</v>
      </c>
      <c r="B73" s="690" t="str">
        <f>IF(基本情報入力シート!B95="","",基本情報入力シート!B95)</f>
        <v/>
      </c>
      <c r="C73" s="691"/>
      <c r="D73" s="691"/>
      <c r="E73" s="691"/>
      <c r="F73" s="692"/>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40" t="str">
        <f>IF(基本情報入力シート!AF95=0, "",基本情報入力シート!AF95)</f>
        <v/>
      </c>
      <c r="M73" s="566"/>
      <c r="N73" s="505" t="str">
        <f>IFERROR(VLOOKUP(K73,【参考】数式用!$A$2:$F$57,MATCH(M73,【参考】数式用!$C$3:$F$3,0)+2,0),"")</f>
        <v/>
      </c>
      <c r="O73" s="498"/>
      <c r="P73" s="537"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01"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38" t="str">
        <f>IFERROR(VLOOKUP(K73,【参考】数式用!$A$2:$N$57,14,FALSE),"")</f>
        <v/>
      </c>
      <c r="AP73" s="538" t="str">
        <f t="shared" si="22"/>
        <v/>
      </c>
      <c r="AQ73" s="542" t="str">
        <f t="shared" si="23"/>
        <v/>
      </c>
      <c r="AR73" s="522" t="str">
        <f t="shared" si="24"/>
        <v>入力済</v>
      </c>
      <c r="AS73" s="538" t="str">
        <f t="shared" si="13"/>
        <v/>
      </c>
      <c r="AT73" s="522" t="str">
        <f t="shared" si="25"/>
        <v>入力済</v>
      </c>
      <c r="AU73" s="522" t="str">
        <f t="shared" si="31"/>
        <v/>
      </c>
      <c r="AV73" s="522" t="str">
        <f t="shared" si="26"/>
        <v/>
      </c>
      <c r="AW73" s="538" t="str">
        <f t="shared" si="27"/>
        <v/>
      </c>
      <c r="AX73" s="538" t="str">
        <f t="shared" si="15"/>
        <v/>
      </c>
      <c r="AY73" s="522" t="str">
        <f>IFERROR(VLOOKUP(K73,【参考】数式用!$AR$5:$AS$39,2, FALSE), "")</f>
        <v/>
      </c>
      <c r="AZ73" s="538" t="str">
        <f t="shared" si="16"/>
        <v/>
      </c>
      <c r="BA73" s="541" t="str">
        <f t="shared" si="28"/>
        <v>入力済</v>
      </c>
      <c r="BB73" s="522" t="str">
        <f>IFERROR(VLOOKUP(K73,【参考】数式用!$AX$3:$AY$59, 2, FALSE), "")</f>
        <v/>
      </c>
      <c r="BC73" s="538" t="str">
        <f t="shared" si="17"/>
        <v/>
      </c>
      <c r="BD73" s="541" t="str">
        <f t="shared" si="29"/>
        <v>入力済</v>
      </c>
      <c r="BE73" s="539" t="str">
        <f t="shared" si="18"/>
        <v/>
      </c>
      <c r="BF73" s="539" t="str">
        <f t="shared" si="30"/>
        <v/>
      </c>
    </row>
    <row r="74" spans="1:58" ht="109.95" customHeight="1" thickBot="1">
      <c r="A74" s="306">
        <v>62</v>
      </c>
      <c r="B74" s="690" t="str">
        <f>IF(基本情報入力シート!B96="","",基本情報入力シート!B96)</f>
        <v/>
      </c>
      <c r="C74" s="691"/>
      <c r="D74" s="691"/>
      <c r="E74" s="691"/>
      <c r="F74" s="692"/>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40" t="str">
        <f>IF(基本情報入力シート!AF96=0, "",基本情報入力シート!AF96)</f>
        <v/>
      </c>
      <c r="M74" s="566"/>
      <c r="N74" s="505" t="str">
        <f>IFERROR(VLOOKUP(K74,【参考】数式用!$A$2:$F$57,MATCH(M74,【参考】数式用!$C$3:$F$3,0)+2,0),"")</f>
        <v/>
      </c>
      <c r="O74" s="498"/>
      <c r="P74" s="537"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01"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38" t="str">
        <f>IFERROR(VLOOKUP(K74,【参考】数式用!$A$2:$N$57,14,FALSE),"")</f>
        <v/>
      </c>
      <c r="AP74" s="538" t="str">
        <f t="shared" si="22"/>
        <v/>
      </c>
      <c r="AQ74" s="542" t="str">
        <f t="shared" si="23"/>
        <v/>
      </c>
      <c r="AR74" s="522" t="str">
        <f t="shared" si="24"/>
        <v>入力済</v>
      </c>
      <c r="AS74" s="538" t="str">
        <f t="shared" si="13"/>
        <v/>
      </c>
      <c r="AT74" s="522" t="str">
        <f t="shared" si="25"/>
        <v>入力済</v>
      </c>
      <c r="AU74" s="522" t="str">
        <f t="shared" si="31"/>
        <v/>
      </c>
      <c r="AV74" s="522" t="str">
        <f t="shared" si="26"/>
        <v/>
      </c>
      <c r="AW74" s="538" t="str">
        <f t="shared" si="27"/>
        <v/>
      </c>
      <c r="AX74" s="538" t="str">
        <f t="shared" si="15"/>
        <v/>
      </c>
      <c r="AY74" s="522" t="str">
        <f>IFERROR(VLOOKUP(K74,【参考】数式用!$AR$5:$AS$39,2, FALSE), "")</f>
        <v/>
      </c>
      <c r="AZ74" s="538" t="str">
        <f t="shared" si="16"/>
        <v/>
      </c>
      <c r="BA74" s="541" t="str">
        <f t="shared" si="28"/>
        <v>入力済</v>
      </c>
      <c r="BB74" s="522" t="str">
        <f>IFERROR(VLOOKUP(K74,【参考】数式用!$AX$3:$AY$59, 2, FALSE), "")</f>
        <v/>
      </c>
      <c r="BC74" s="538" t="str">
        <f t="shared" si="17"/>
        <v/>
      </c>
      <c r="BD74" s="541" t="str">
        <f t="shared" si="29"/>
        <v>入力済</v>
      </c>
      <c r="BE74" s="539" t="str">
        <f t="shared" si="18"/>
        <v/>
      </c>
      <c r="BF74" s="539" t="str">
        <f t="shared" si="30"/>
        <v/>
      </c>
    </row>
    <row r="75" spans="1:58" ht="109.95" customHeight="1" thickBot="1">
      <c r="A75" s="306">
        <v>63</v>
      </c>
      <c r="B75" s="690" t="str">
        <f>IF(基本情報入力シート!B97="","",基本情報入力シート!B97)</f>
        <v/>
      </c>
      <c r="C75" s="691"/>
      <c r="D75" s="691"/>
      <c r="E75" s="691"/>
      <c r="F75" s="692"/>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40" t="str">
        <f>IF(基本情報入力シート!AF97=0, "",基本情報入力シート!AF97)</f>
        <v/>
      </c>
      <c r="M75" s="566"/>
      <c r="N75" s="505" t="str">
        <f>IFERROR(VLOOKUP(K75,【参考】数式用!$A$2:$F$57,MATCH(M75,【参考】数式用!$C$3:$F$3,0)+2,0),"")</f>
        <v/>
      </c>
      <c r="O75" s="498"/>
      <c r="P75" s="537"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01"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38" t="str">
        <f>IFERROR(VLOOKUP(K75,【参考】数式用!$A$2:$N$57,14,FALSE),"")</f>
        <v/>
      </c>
      <c r="AP75" s="538" t="str">
        <f t="shared" si="22"/>
        <v/>
      </c>
      <c r="AQ75" s="542" t="str">
        <f t="shared" si="23"/>
        <v/>
      </c>
      <c r="AR75" s="522" t="str">
        <f t="shared" si="24"/>
        <v>入力済</v>
      </c>
      <c r="AS75" s="538" t="str">
        <f t="shared" si="13"/>
        <v/>
      </c>
      <c r="AT75" s="522" t="str">
        <f t="shared" si="25"/>
        <v>入力済</v>
      </c>
      <c r="AU75" s="522" t="str">
        <f t="shared" si="31"/>
        <v/>
      </c>
      <c r="AV75" s="522" t="str">
        <f t="shared" si="26"/>
        <v/>
      </c>
      <c r="AW75" s="538" t="str">
        <f t="shared" si="27"/>
        <v/>
      </c>
      <c r="AX75" s="538" t="str">
        <f t="shared" si="15"/>
        <v/>
      </c>
      <c r="AY75" s="522" t="str">
        <f>IFERROR(VLOOKUP(K75,【参考】数式用!$AR$5:$AS$39,2, FALSE), "")</f>
        <v/>
      </c>
      <c r="AZ75" s="538" t="str">
        <f t="shared" si="16"/>
        <v/>
      </c>
      <c r="BA75" s="541" t="str">
        <f t="shared" si="28"/>
        <v>入力済</v>
      </c>
      <c r="BB75" s="522" t="str">
        <f>IFERROR(VLOOKUP(K75,【参考】数式用!$AX$3:$AY$59, 2, FALSE), "")</f>
        <v/>
      </c>
      <c r="BC75" s="538" t="str">
        <f t="shared" si="17"/>
        <v/>
      </c>
      <c r="BD75" s="541" t="str">
        <f t="shared" si="29"/>
        <v>入力済</v>
      </c>
      <c r="BE75" s="539" t="str">
        <f t="shared" si="18"/>
        <v/>
      </c>
      <c r="BF75" s="539" t="str">
        <f t="shared" si="30"/>
        <v/>
      </c>
    </row>
    <row r="76" spans="1:58" ht="109.95" customHeight="1" thickBot="1">
      <c r="A76" s="306">
        <v>64</v>
      </c>
      <c r="B76" s="690" t="str">
        <f>IF(基本情報入力シート!B98="","",基本情報入力シート!B98)</f>
        <v/>
      </c>
      <c r="C76" s="691"/>
      <c r="D76" s="691"/>
      <c r="E76" s="691"/>
      <c r="F76" s="692"/>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40" t="str">
        <f>IF(基本情報入力シート!AF98=0, "",基本情報入力シート!AF98)</f>
        <v/>
      </c>
      <c r="M76" s="566"/>
      <c r="N76" s="505" t="str">
        <f>IFERROR(VLOOKUP(K76,【参考】数式用!$A$2:$F$57,MATCH(M76,【参考】数式用!$C$3:$F$3,0)+2,0),"")</f>
        <v/>
      </c>
      <c r="O76" s="498"/>
      <c r="P76" s="537"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01"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38" t="str">
        <f>IFERROR(VLOOKUP(K76,【参考】数式用!$A$2:$N$57,14,FALSE),"")</f>
        <v/>
      </c>
      <c r="AP76" s="538" t="str">
        <f t="shared" si="22"/>
        <v/>
      </c>
      <c r="AQ76" s="542" t="str">
        <f t="shared" si="23"/>
        <v/>
      </c>
      <c r="AR76" s="522" t="str">
        <f t="shared" si="24"/>
        <v>入力済</v>
      </c>
      <c r="AS76" s="538" t="str">
        <f t="shared" si="13"/>
        <v/>
      </c>
      <c r="AT76" s="522" t="str">
        <f t="shared" si="25"/>
        <v>入力済</v>
      </c>
      <c r="AU76" s="522" t="str">
        <f t="shared" si="31"/>
        <v/>
      </c>
      <c r="AV76" s="522" t="str">
        <f t="shared" si="26"/>
        <v/>
      </c>
      <c r="AW76" s="538" t="str">
        <f t="shared" si="27"/>
        <v/>
      </c>
      <c r="AX76" s="538" t="str">
        <f t="shared" si="15"/>
        <v/>
      </c>
      <c r="AY76" s="522" t="str">
        <f>IFERROR(VLOOKUP(K76,【参考】数式用!$AR$5:$AS$39,2, FALSE), "")</f>
        <v/>
      </c>
      <c r="AZ76" s="538" t="str">
        <f t="shared" si="16"/>
        <v/>
      </c>
      <c r="BA76" s="541" t="str">
        <f t="shared" si="28"/>
        <v>入力済</v>
      </c>
      <c r="BB76" s="522" t="str">
        <f>IFERROR(VLOOKUP(K76,【参考】数式用!$AX$3:$AY$59, 2, FALSE), "")</f>
        <v/>
      </c>
      <c r="BC76" s="538" t="str">
        <f t="shared" si="17"/>
        <v/>
      </c>
      <c r="BD76" s="541" t="str">
        <f t="shared" si="29"/>
        <v>入力済</v>
      </c>
      <c r="BE76" s="539" t="str">
        <f t="shared" si="18"/>
        <v/>
      </c>
      <c r="BF76" s="539" t="str">
        <f t="shared" si="30"/>
        <v/>
      </c>
    </row>
    <row r="77" spans="1:58" ht="109.95" customHeight="1" thickBot="1">
      <c r="A77" s="306">
        <v>65</v>
      </c>
      <c r="B77" s="690" t="str">
        <f>IF(基本情報入力シート!B99="","",基本情報入力シート!B99)</f>
        <v/>
      </c>
      <c r="C77" s="691"/>
      <c r="D77" s="691"/>
      <c r="E77" s="691"/>
      <c r="F77" s="692"/>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40" t="str">
        <f>IF(基本情報入力シート!AF99=0, "",基本情報入力シート!AF99)</f>
        <v/>
      </c>
      <c r="M77" s="566"/>
      <c r="N77" s="505" t="str">
        <f>IFERROR(VLOOKUP(K77,【参考】数式用!$A$2:$F$57,MATCH(M77,【参考】数式用!$C$3:$F$3,0)+2,0),"")</f>
        <v/>
      </c>
      <c r="O77" s="498"/>
      <c r="P77" s="537"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01"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2"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38" t="str">
        <f>IFERROR(VLOOKUP(K77,【参考】数式用!$A$2:$N$57,14,FALSE),"")</f>
        <v/>
      </c>
      <c r="AP77" s="538" t="str">
        <f t="shared" ref="AP77:AP108" si="33">IF(AND(K77&lt;&gt;"",AO77="加算対象"),"N列に色付け","")</f>
        <v/>
      </c>
      <c r="AQ77" s="542" t="str">
        <f t="shared" ref="AQ77:AQ112" si="34">IF(AND(AE77&lt;&gt;0,AE77&lt;&gt;"",AO77="加算対象"),IF(AF77="○","入力済","未入力"),"")</f>
        <v/>
      </c>
      <c r="AR77" s="522" t="str">
        <f t="shared" ref="AR77:AR112" si="35">IF(AND(O77&lt;&gt;"", AG77="",AO77="加算対象"), "未入力", "入力済")</f>
        <v>入力済</v>
      </c>
      <c r="AS77" s="538" t="str">
        <f t="shared" si="13"/>
        <v/>
      </c>
      <c r="AT77" s="522" t="str">
        <f t="shared" ref="AT77:AT112" si="36">IF(AND(O77&lt;&gt;"", O77&lt;&gt;"処遇改善加算Ⅳ", AH77=""), "未入力", "入力済")</f>
        <v>入力済</v>
      </c>
      <c r="AU77" s="522" t="str">
        <f t="shared" si="31"/>
        <v/>
      </c>
      <c r="AV77" s="522" t="str">
        <f t="shared" ref="AV77:AV108" si="37">IF(AND(AO77="加算対象",O77&lt;&gt;"処遇改善加算Ⅲ",O77&lt;&gt;"処遇改善加算Ⅳ", O77&lt;&gt;"", AU77&lt;&gt;"対象外"), 1,"")</f>
        <v/>
      </c>
      <c r="AW77" s="538" t="str">
        <f t="shared" ref="AW77:AW108" si="38">IF(AND(AV77=1, OR(AI77=0,AI77=""),AO77="加算対象"),"AH列に色付け","")</f>
        <v/>
      </c>
      <c r="AX77" s="538" t="str">
        <f t="shared" si="15"/>
        <v/>
      </c>
      <c r="AY77" s="522" t="str">
        <f>IFERROR(VLOOKUP(K77,【参考】数式用!$AR$5:$AS$39,2, FALSE), "")</f>
        <v/>
      </c>
      <c r="AZ77" s="538" t="str">
        <f t="shared" si="16"/>
        <v/>
      </c>
      <c r="BA77" s="541" t="str">
        <f t="shared" ref="BA77:BA112" si="39">IF(AND(O77="処遇改善加算Ⅰ", AJ77=""), "未入力","入力済")</f>
        <v>入力済</v>
      </c>
      <c r="BB77" s="522" t="str">
        <f>IFERROR(VLOOKUP(K77,【参考】数式用!$AX$3:$AY$59, 2, FALSE), "")</f>
        <v/>
      </c>
      <c r="BC77" s="538" t="str">
        <f t="shared" si="17"/>
        <v/>
      </c>
      <c r="BD77" s="541" t="str">
        <f t="shared" ref="BD77:BD112" si="40">IF(AND(COUNTIF(AG77:AI77,"*令和８年度特例要件を*")&gt;0,AK77=""), "未入力","入力済")</f>
        <v>入力済</v>
      </c>
      <c r="BE77" s="539" t="str">
        <f t="shared" si="18"/>
        <v/>
      </c>
      <c r="BF77" s="539" t="str">
        <f t="shared" ref="BF77:BF112" si="41">G77</f>
        <v/>
      </c>
    </row>
    <row r="78" spans="1:58" ht="109.95" customHeight="1" thickBot="1">
      <c r="A78" s="306">
        <v>66</v>
      </c>
      <c r="B78" s="690" t="str">
        <f>IF(基本情報入力シート!B100="","",基本情報入力シート!B100)</f>
        <v/>
      </c>
      <c r="C78" s="691"/>
      <c r="D78" s="691"/>
      <c r="E78" s="691"/>
      <c r="F78" s="692"/>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40" t="str">
        <f>IF(基本情報入力シート!AF100=0, "",基本情報入力シート!AF100)</f>
        <v/>
      </c>
      <c r="M78" s="566"/>
      <c r="N78" s="505" t="str">
        <f>IFERROR(VLOOKUP(K78,【参考】数式用!$A$2:$F$57,MATCH(M78,【参考】数式用!$C$3:$F$3,0)+2,0),"")</f>
        <v/>
      </c>
      <c r="O78" s="498"/>
      <c r="P78" s="537"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2" si="42">IFERROR(ROUNDDOWN(ROUND(L78*P78,0),0)*AA78,"")</f>
        <v/>
      </c>
      <c r="AD78" s="501" t="str">
        <f t="shared" ref="AD78:AD112"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38" t="str">
        <f>IFERROR(VLOOKUP(K78,【参考】数式用!$A$2:$N$57,14,FALSE),"")</f>
        <v/>
      </c>
      <c r="AP78" s="538" t="str">
        <f t="shared" si="33"/>
        <v/>
      </c>
      <c r="AQ78" s="542" t="str">
        <f t="shared" si="34"/>
        <v/>
      </c>
      <c r="AR78" s="522" t="str">
        <f t="shared" si="35"/>
        <v>入力済</v>
      </c>
      <c r="AS78" s="538" t="str">
        <f t="shared" ref="AS78:AS112" si="44">IF(AND(O78&lt;&gt;"", O78&lt;&gt;"処遇改善加算Ⅳ",AO78="加算対象"),"AH列に色付け","")</f>
        <v/>
      </c>
      <c r="AT78" s="522" t="str">
        <f t="shared" si="36"/>
        <v>入力済</v>
      </c>
      <c r="AU78" s="522" t="str">
        <f t="shared" ref="AU78:AU112" si="45">IF(OR(O78="処遇改善加算Ⅰ",O78="処遇改善加算Ⅱ"),"対象","")</f>
        <v/>
      </c>
      <c r="AV78" s="522" t="str">
        <f t="shared" si="37"/>
        <v/>
      </c>
      <c r="AW78" s="538" t="str">
        <f t="shared" si="38"/>
        <v/>
      </c>
      <c r="AX78" s="538" t="str">
        <f t="shared" ref="AX78:AX112" si="46">IF(AND(O78&lt;&gt;"", O78&lt;&gt;"処遇改善加算Ⅲ", O78&lt;&gt;"処遇改善加算Ⅳ",O78&lt;&gt;"処遇改善加算"), "対象", "")</f>
        <v/>
      </c>
      <c r="AY78" s="522" t="str">
        <f>IFERROR(VLOOKUP(K78,【参考】数式用!$AR$5:$AS$39,2, FALSE), "")</f>
        <v/>
      </c>
      <c r="AZ78" s="538" t="str">
        <f t="shared" ref="AZ78:AZ112" si="47">IF(AND(AO78="加算対象",O78="処遇改善加算Ⅰ"),"AJ列に色付け","")</f>
        <v/>
      </c>
      <c r="BA78" s="541" t="str">
        <f t="shared" si="39"/>
        <v>入力済</v>
      </c>
      <c r="BB78" s="522" t="str">
        <f>IFERROR(VLOOKUP(K78,【参考】数式用!$AX$3:$AY$59, 2, FALSE), "")</f>
        <v/>
      </c>
      <c r="BC78" s="538" t="str">
        <f t="shared" ref="BC78:BC112" si="48">IF(COUNTIF(AG78:AI78,"*令和８年度特例要件を*")&gt;0,"AK列に色付け","")</f>
        <v/>
      </c>
      <c r="BD78" s="541" t="str">
        <f t="shared" si="40"/>
        <v>入力済</v>
      </c>
      <c r="BE78" s="539" t="str">
        <f t="shared" ref="BE78:BE112" si="49">IF(BC78="AK列に色付け","入力必要","")</f>
        <v/>
      </c>
      <c r="BF78" s="539" t="str">
        <f t="shared" si="41"/>
        <v/>
      </c>
    </row>
    <row r="79" spans="1:58" ht="109.95" customHeight="1" thickBot="1">
      <c r="A79" s="306">
        <v>67</v>
      </c>
      <c r="B79" s="690" t="str">
        <f>IF(基本情報入力シート!B101="","",基本情報入力シート!B101)</f>
        <v/>
      </c>
      <c r="C79" s="691"/>
      <c r="D79" s="691"/>
      <c r="E79" s="691"/>
      <c r="F79" s="692"/>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40" t="str">
        <f>IF(基本情報入力シート!AF101=0, "",基本情報入力シート!AF101)</f>
        <v/>
      </c>
      <c r="M79" s="566"/>
      <c r="N79" s="505" t="str">
        <f>IFERROR(VLOOKUP(K79,【参考】数式用!$A$2:$F$57,MATCH(M79,【参考】数式用!$C$3:$F$3,0)+2,0),"")</f>
        <v/>
      </c>
      <c r="O79" s="498"/>
      <c r="P79" s="537"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01"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2"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38" t="str">
        <f>IFERROR(VLOOKUP(K79,【参考】数式用!$A$2:$N$57,14,FALSE),"")</f>
        <v/>
      </c>
      <c r="AP79" s="538" t="str">
        <f t="shared" si="33"/>
        <v/>
      </c>
      <c r="AQ79" s="542" t="str">
        <f t="shared" si="34"/>
        <v/>
      </c>
      <c r="AR79" s="522" t="str">
        <f t="shared" si="35"/>
        <v>入力済</v>
      </c>
      <c r="AS79" s="538" t="str">
        <f t="shared" si="44"/>
        <v/>
      </c>
      <c r="AT79" s="522" t="str">
        <f t="shared" si="36"/>
        <v>入力済</v>
      </c>
      <c r="AU79" s="522" t="str">
        <f t="shared" si="45"/>
        <v/>
      </c>
      <c r="AV79" s="522" t="str">
        <f t="shared" si="37"/>
        <v/>
      </c>
      <c r="AW79" s="538" t="str">
        <f t="shared" si="38"/>
        <v/>
      </c>
      <c r="AX79" s="538" t="str">
        <f t="shared" si="46"/>
        <v/>
      </c>
      <c r="AY79" s="522" t="str">
        <f>IFERROR(VLOOKUP(K79,【参考】数式用!$AR$5:$AS$39,2, FALSE), "")</f>
        <v/>
      </c>
      <c r="AZ79" s="538" t="str">
        <f t="shared" si="47"/>
        <v/>
      </c>
      <c r="BA79" s="541" t="str">
        <f t="shared" si="39"/>
        <v>入力済</v>
      </c>
      <c r="BB79" s="522" t="str">
        <f>IFERROR(VLOOKUP(K79,【参考】数式用!$AX$3:$AY$59, 2, FALSE), "")</f>
        <v/>
      </c>
      <c r="BC79" s="538" t="str">
        <f t="shared" si="48"/>
        <v/>
      </c>
      <c r="BD79" s="541" t="str">
        <f t="shared" si="40"/>
        <v>入力済</v>
      </c>
      <c r="BE79" s="539" t="str">
        <f t="shared" si="49"/>
        <v/>
      </c>
      <c r="BF79" s="539" t="str">
        <f t="shared" si="41"/>
        <v/>
      </c>
    </row>
    <row r="80" spans="1:58" ht="109.95" customHeight="1" thickBot="1">
      <c r="A80" s="306">
        <v>68</v>
      </c>
      <c r="B80" s="690" t="str">
        <f>IF(基本情報入力シート!B102="","",基本情報入力シート!B102)</f>
        <v/>
      </c>
      <c r="C80" s="691"/>
      <c r="D80" s="691"/>
      <c r="E80" s="691"/>
      <c r="F80" s="692"/>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40" t="str">
        <f>IF(基本情報入力シート!AF102=0, "",基本情報入力シート!AF102)</f>
        <v/>
      </c>
      <c r="M80" s="566"/>
      <c r="N80" s="505" t="str">
        <f>IFERROR(VLOOKUP(K80,【参考】数式用!$A$2:$F$57,MATCH(M80,【参考】数式用!$C$3:$F$3,0)+2,0),"")</f>
        <v/>
      </c>
      <c r="O80" s="498"/>
      <c r="P80" s="537"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01"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38" t="str">
        <f>IFERROR(VLOOKUP(K80,【参考】数式用!$A$2:$N$57,14,FALSE),"")</f>
        <v/>
      </c>
      <c r="AP80" s="538" t="str">
        <f t="shared" si="33"/>
        <v/>
      </c>
      <c r="AQ80" s="542" t="str">
        <f t="shared" si="34"/>
        <v/>
      </c>
      <c r="AR80" s="522" t="str">
        <f t="shared" si="35"/>
        <v>入力済</v>
      </c>
      <c r="AS80" s="538" t="str">
        <f t="shared" si="44"/>
        <v/>
      </c>
      <c r="AT80" s="522" t="str">
        <f t="shared" si="36"/>
        <v>入力済</v>
      </c>
      <c r="AU80" s="522" t="str">
        <f t="shared" si="45"/>
        <v/>
      </c>
      <c r="AV80" s="522" t="str">
        <f t="shared" si="37"/>
        <v/>
      </c>
      <c r="AW80" s="538" t="str">
        <f t="shared" si="38"/>
        <v/>
      </c>
      <c r="AX80" s="538" t="str">
        <f t="shared" si="46"/>
        <v/>
      </c>
      <c r="AY80" s="522" t="str">
        <f>IFERROR(VLOOKUP(K80,【参考】数式用!$AR$5:$AS$39,2, FALSE), "")</f>
        <v/>
      </c>
      <c r="AZ80" s="538" t="str">
        <f t="shared" si="47"/>
        <v/>
      </c>
      <c r="BA80" s="541" t="str">
        <f t="shared" si="39"/>
        <v>入力済</v>
      </c>
      <c r="BB80" s="522" t="str">
        <f>IFERROR(VLOOKUP(K80,【参考】数式用!$AX$3:$AY$59, 2, FALSE), "")</f>
        <v/>
      </c>
      <c r="BC80" s="538" t="str">
        <f t="shared" si="48"/>
        <v/>
      </c>
      <c r="BD80" s="541" t="str">
        <f t="shared" si="40"/>
        <v>入力済</v>
      </c>
      <c r="BE80" s="539" t="str">
        <f t="shared" si="49"/>
        <v/>
      </c>
      <c r="BF80" s="539" t="str">
        <f t="shared" si="41"/>
        <v/>
      </c>
    </row>
    <row r="81" spans="1:58" ht="109.95" customHeight="1" thickBot="1">
      <c r="A81" s="306">
        <v>69</v>
      </c>
      <c r="B81" s="690" t="str">
        <f>IF(基本情報入力シート!B103="","",基本情報入力シート!B103)</f>
        <v/>
      </c>
      <c r="C81" s="691"/>
      <c r="D81" s="691"/>
      <c r="E81" s="691"/>
      <c r="F81" s="692"/>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40" t="str">
        <f>IF(基本情報入力シート!AF103=0, "",基本情報入力シート!AF103)</f>
        <v/>
      </c>
      <c r="M81" s="566"/>
      <c r="N81" s="505" t="str">
        <f>IFERROR(VLOOKUP(K81,【参考】数式用!$A$2:$F$57,MATCH(M81,【参考】数式用!$C$3:$F$3,0)+2,0),"")</f>
        <v/>
      </c>
      <c r="O81" s="498"/>
      <c r="P81" s="537"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01"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38" t="str">
        <f>IFERROR(VLOOKUP(K81,【参考】数式用!$A$2:$N$57,14,FALSE),"")</f>
        <v/>
      </c>
      <c r="AP81" s="538" t="str">
        <f t="shared" si="33"/>
        <v/>
      </c>
      <c r="AQ81" s="542" t="str">
        <f t="shared" si="34"/>
        <v/>
      </c>
      <c r="AR81" s="522" t="str">
        <f t="shared" si="35"/>
        <v>入力済</v>
      </c>
      <c r="AS81" s="538" t="str">
        <f t="shared" si="44"/>
        <v/>
      </c>
      <c r="AT81" s="522" t="str">
        <f t="shared" si="36"/>
        <v>入力済</v>
      </c>
      <c r="AU81" s="522" t="str">
        <f t="shared" si="45"/>
        <v/>
      </c>
      <c r="AV81" s="522" t="str">
        <f t="shared" si="37"/>
        <v/>
      </c>
      <c r="AW81" s="538" t="str">
        <f t="shared" si="38"/>
        <v/>
      </c>
      <c r="AX81" s="538" t="str">
        <f t="shared" si="46"/>
        <v/>
      </c>
      <c r="AY81" s="522" t="str">
        <f>IFERROR(VLOOKUP(K81,【参考】数式用!$AR$5:$AS$39,2, FALSE), "")</f>
        <v/>
      </c>
      <c r="AZ81" s="538" t="str">
        <f t="shared" si="47"/>
        <v/>
      </c>
      <c r="BA81" s="541" t="str">
        <f t="shared" si="39"/>
        <v>入力済</v>
      </c>
      <c r="BB81" s="522" t="str">
        <f>IFERROR(VLOOKUP(K81,【参考】数式用!$AX$3:$AY$59, 2, FALSE), "")</f>
        <v/>
      </c>
      <c r="BC81" s="538" t="str">
        <f t="shared" si="48"/>
        <v/>
      </c>
      <c r="BD81" s="541" t="str">
        <f t="shared" si="40"/>
        <v>入力済</v>
      </c>
      <c r="BE81" s="539" t="str">
        <f t="shared" si="49"/>
        <v/>
      </c>
      <c r="BF81" s="539" t="str">
        <f t="shared" si="41"/>
        <v/>
      </c>
    </row>
    <row r="82" spans="1:58" ht="109.95" customHeight="1" thickBot="1">
      <c r="A82" s="306">
        <v>70</v>
      </c>
      <c r="B82" s="690" t="str">
        <f>IF(基本情報入力シート!B104="","",基本情報入力シート!B104)</f>
        <v/>
      </c>
      <c r="C82" s="691"/>
      <c r="D82" s="691"/>
      <c r="E82" s="691"/>
      <c r="F82" s="692"/>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40" t="str">
        <f>IF(基本情報入力シート!AF104=0, "",基本情報入力シート!AF104)</f>
        <v/>
      </c>
      <c r="M82" s="566"/>
      <c r="N82" s="505" t="str">
        <f>IFERROR(VLOOKUP(K82,【参考】数式用!$A$2:$F$57,MATCH(M82,【参考】数式用!$C$3:$F$3,0)+2,0),"")</f>
        <v/>
      </c>
      <c r="O82" s="498"/>
      <c r="P82" s="537"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01"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38" t="str">
        <f>IFERROR(VLOOKUP(K82,【参考】数式用!$A$2:$N$57,14,FALSE),"")</f>
        <v/>
      </c>
      <c r="AP82" s="538" t="str">
        <f t="shared" si="33"/>
        <v/>
      </c>
      <c r="AQ82" s="542" t="str">
        <f t="shared" si="34"/>
        <v/>
      </c>
      <c r="AR82" s="522" t="str">
        <f t="shared" si="35"/>
        <v>入力済</v>
      </c>
      <c r="AS82" s="538" t="str">
        <f t="shared" si="44"/>
        <v/>
      </c>
      <c r="AT82" s="522" t="str">
        <f t="shared" si="36"/>
        <v>入力済</v>
      </c>
      <c r="AU82" s="522" t="str">
        <f t="shared" si="45"/>
        <v/>
      </c>
      <c r="AV82" s="522" t="str">
        <f t="shared" si="37"/>
        <v/>
      </c>
      <c r="AW82" s="538" t="str">
        <f t="shared" si="38"/>
        <v/>
      </c>
      <c r="AX82" s="538" t="str">
        <f t="shared" si="46"/>
        <v/>
      </c>
      <c r="AY82" s="522" t="str">
        <f>IFERROR(VLOOKUP(K82,【参考】数式用!$AR$5:$AS$39,2, FALSE), "")</f>
        <v/>
      </c>
      <c r="AZ82" s="538" t="str">
        <f t="shared" si="47"/>
        <v/>
      </c>
      <c r="BA82" s="541" t="str">
        <f t="shared" si="39"/>
        <v>入力済</v>
      </c>
      <c r="BB82" s="522" t="str">
        <f>IFERROR(VLOOKUP(K82,【参考】数式用!$AX$3:$AY$59, 2, FALSE), "")</f>
        <v/>
      </c>
      <c r="BC82" s="538" t="str">
        <f t="shared" si="48"/>
        <v/>
      </c>
      <c r="BD82" s="541" t="str">
        <f t="shared" si="40"/>
        <v>入力済</v>
      </c>
      <c r="BE82" s="539" t="str">
        <f t="shared" si="49"/>
        <v/>
      </c>
      <c r="BF82" s="539" t="str">
        <f t="shared" si="41"/>
        <v/>
      </c>
    </row>
    <row r="83" spans="1:58" ht="109.95" customHeight="1" thickBot="1">
      <c r="A83" s="306">
        <v>71</v>
      </c>
      <c r="B83" s="690" t="str">
        <f>IF(基本情報入力シート!B105="","",基本情報入力シート!B105)</f>
        <v/>
      </c>
      <c r="C83" s="691"/>
      <c r="D83" s="691"/>
      <c r="E83" s="691"/>
      <c r="F83" s="692"/>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40" t="str">
        <f>IF(基本情報入力シート!AF105=0, "",基本情報入力シート!AF105)</f>
        <v/>
      </c>
      <c r="M83" s="566"/>
      <c r="N83" s="505" t="str">
        <f>IFERROR(VLOOKUP(K83,【参考】数式用!$A$2:$F$57,MATCH(M83,【参考】数式用!$C$3:$F$3,0)+2,0),"")</f>
        <v/>
      </c>
      <c r="O83" s="498"/>
      <c r="P83" s="537"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01"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38" t="str">
        <f>IFERROR(VLOOKUP(K83,【参考】数式用!$A$2:$N$57,14,FALSE),"")</f>
        <v/>
      </c>
      <c r="AP83" s="538" t="str">
        <f t="shared" si="33"/>
        <v/>
      </c>
      <c r="AQ83" s="542" t="str">
        <f t="shared" si="34"/>
        <v/>
      </c>
      <c r="AR83" s="522" t="str">
        <f t="shared" si="35"/>
        <v>入力済</v>
      </c>
      <c r="AS83" s="538" t="str">
        <f t="shared" si="44"/>
        <v/>
      </c>
      <c r="AT83" s="522" t="str">
        <f t="shared" si="36"/>
        <v>入力済</v>
      </c>
      <c r="AU83" s="522" t="str">
        <f t="shared" si="45"/>
        <v/>
      </c>
      <c r="AV83" s="522" t="str">
        <f t="shared" si="37"/>
        <v/>
      </c>
      <c r="AW83" s="538" t="str">
        <f t="shared" si="38"/>
        <v/>
      </c>
      <c r="AX83" s="538" t="str">
        <f t="shared" si="46"/>
        <v/>
      </c>
      <c r="AY83" s="522" t="str">
        <f>IFERROR(VLOOKUP(K83,【参考】数式用!$AR$5:$AS$39,2, FALSE), "")</f>
        <v/>
      </c>
      <c r="AZ83" s="538" t="str">
        <f t="shared" si="47"/>
        <v/>
      </c>
      <c r="BA83" s="541" t="str">
        <f t="shared" si="39"/>
        <v>入力済</v>
      </c>
      <c r="BB83" s="522" t="str">
        <f>IFERROR(VLOOKUP(K83,【参考】数式用!$AX$3:$AY$59, 2, FALSE), "")</f>
        <v/>
      </c>
      <c r="BC83" s="538" t="str">
        <f t="shared" si="48"/>
        <v/>
      </c>
      <c r="BD83" s="541" t="str">
        <f t="shared" si="40"/>
        <v>入力済</v>
      </c>
      <c r="BE83" s="539" t="str">
        <f t="shared" si="49"/>
        <v/>
      </c>
      <c r="BF83" s="539" t="str">
        <f t="shared" si="41"/>
        <v/>
      </c>
    </row>
    <row r="84" spans="1:58" ht="109.95" customHeight="1" thickBot="1">
      <c r="A84" s="306">
        <v>72</v>
      </c>
      <c r="B84" s="690" t="str">
        <f>IF(基本情報入力シート!B106="","",基本情報入力シート!B106)</f>
        <v/>
      </c>
      <c r="C84" s="691"/>
      <c r="D84" s="691"/>
      <c r="E84" s="691"/>
      <c r="F84" s="692"/>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40" t="str">
        <f>IF(基本情報入力シート!AF106=0, "",基本情報入力シート!AF106)</f>
        <v/>
      </c>
      <c r="M84" s="566"/>
      <c r="N84" s="505" t="str">
        <f>IFERROR(VLOOKUP(K84,【参考】数式用!$A$2:$F$57,MATCH(M84,【参考】数式用!$C$3:$F$3,0)+2,0),"")</f>
        <v/>
      </c>
      <c r="O84" s="498"/>
      <c r="P84" s="537"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2" si="51">IF(R84&gt;=1,(V84*12+X84)-(R84*12+T84)+1,"")</f>
        <v/>
      </c>
      <c r="AB84" s="308" t="s">
        <v>182</v>
      </c>
      <c r="AC84" s="309" t="str">
        <f t="shared" si="42"/>
        <v/>
      </c>
      <c r="AD84" s="501"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38" t="str">
        <f>IFERROR(VLOOKUP(K84,【参考】数式用!$A$2:$N$57,14,FALSE),"")</f>
        <v/>
      </c>
      <c r="AP84" s="538" t="str">
        <f t="shared" si="33"/>
        <v/>
      </c>
      <c r="AQ84" s="542" t="str">
        <f t="shared" si="34"/>
        <v/>
      </c>
      <c r="AR84" s="522" t="str">
        <f t="shared" si="35"/>
        <v>入力済</v>
      </c>
      <c r="AS84" s="538" t="str">
        <f t="shared" si="44"/>
        <v/>
      </c>
      <c r="AT84" s="522" t="str">
        <f t="shared" si="36"/>
        <v>入力済</v>
      </c>
      <c r="AU84" s="522" t="str">
        <f t="shared" si="45"/>
        <v/>
      </c>
      <c r="AV84" s="522" t="str">
        <f t="shared" si="37"/>
        <v/>
      </c>
      <c r="AW84" s="538" t="str">
        <f t="shared" si="38"/>
        <v/>
      </c>
      <c r="AX84" s="538" t="str">
        <f t="shared" si="46"/>
        <v/>
      </c>
      <c r="AY84" s="522" t="str">
        <f>IFERROR(VLOOKUP(K84,【参考】数式用!$AR$5:$AS$39,2, FALSE), "")</f>
        <v/>
      </c>
      <c r="AZ84" s="538" t="str">
        <f t="shared" si="47"/>
        <v/>
      </c>
      <c r="BA84" s="541" t="str">
        <f t="shared" si="39"/>
        <v>入力済</v>
      </c>
      <c r="BB84" s="522" t="str">
        <f>IFERROR(VLOOKUP(K84,【参考】数式用!$AX$3:$AY$59, 2, FALSE), "")</f>
        <v/>
      </c>
      <c r="BC84" s="538" t="str">
        <f t="shared" si="48"/>
        <v/>
      </c>
      <c r="BD84" s="541" t="str">
        <f t="shared" si="40"/>
        <v>入力済</v>
      </c>
      <c r="BE84" s="539" t="str">
        <f t="shared" si="49"/>
        <v/>
      </c>
      <c r="BF84" s="539" t="str">
        <f t="shared" si="41"/>
        <v/>
      </c>
    </row>
    <row r="85" spans="1:58" ht="109.95" customHeight="1" thickBot="1">
      <c r="A85" s="306">
        <v>73</v>
      </c>
      <c r="B85" s="690" t="str">
        <f>IF(基本情報入力シート!B107="","",基本情報入力シート!B107)</f>
        <v/>
      </c>
      <c r="C85" s="691"/>
      <c r="D85" s="691"/>
      <c r="E85" s="691"/>
      <c r="F85" s="692"/>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40" t="str">
        <f>IF(基本情報入力シート!AF107=0, "",基本情報入力シート!AF107)</f>
        <v/>
      </c>
      <c r="M85" s="566"/>
      <c r="N85" s="505" t="str">
        <f>IFERROR(VLOOKUP(K85,【参考】数式用!$A$2:$F$57,MATCH(M85,【参考】数式用!$C$3:$F$3,0)+2,0),"")</f>
        <v/>
      </c>
      <c r="O85" s="498"/>
      <c r="P85" s="537"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01"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38" t="str">
        <f>IFERROR(VLOOKUP(K85,【参考】数式用!$A$2:$N$57,14,FALSE),"")</f>
        <v/>
      </c>
      <c r="AP85" s="538" t="str">
        <f t="shared" si="33"/>
        <v/>
      </c>
      <c r="AQ85" s="542" t="str">
        <f t="shared" si="34"/>
        <v/>
      </c>
      <c r="AR85" s="522" t="str">
        <f t="shared" si="35"/>
        <v>入力済</v>
      </c>
      <c r="AS85" s="538" t="str">
        <f t="shared" si="44"/>
        <v/>
      </c>
      <c r="AT85" s="522" t="str">
        <f t="shared" si="36"/>
        <v>入力済</v>
      </c>
      <c r="AU85" s="522" t="str">
        <f t="shared" si="45"/>
        <v/>
      </c>
      <c r="AV85" s="522" t="str">
        <f t="shared" si="37"/>
        <v/>
      </c>
      <c r="AW85" s="538" t="str">
        <f t="shared" si="38"/>
        <v/>
      </c>
      <c r="AX85" s="538" t="str">
        <f t="shared" si="46"/>
        <v/>
      </c>
      <c r="AY85" s="522" t="str">
        <f>IFERROR(VLOOKUP(K85,【参考】数式用!$AR$5:$AS$39,2, FALSE), "")</f>
        <v/>
      </c>
      <c r="AZ85" s="538" t="str">
        <f t="shared" si="47"/>
        <v/>
      </c>
      <c r="BA85" s="541" t="str">
        <f t="shared" si="39"/>
        <v>入力済</v>
      </c>
      <c r="BB85" s="522" t="str">
        <f>IFERROR(VLOOKUP(K85,【参考】数式用!$AX$3:$AY$59, 2, FALSE), "")</f>
        <v/>
      </c>
      <c r="BC85" s="538" t="str">
        <f t="shared" si="48"/>
        <v/>
      </c>
      <c r="BD85" s="541" t="str">
        <f t="shared" si="40"/>
        <v>入力済</v>
      </c>
      <c r="BE85" s="539" t="str">
        <f t="shared" si="49"/>
        <v/>
      </c>
      <c r="BF85" s="539" t="str">
        <f t="shared" si="41"/>
        <v/>
      </c>
    </row>
    <row r="86" spans="1:58" ht="109.95" customHeight="1" thickBot="1">
      <c r="A86" s="306">
        <v>74</v>
      </c>
      <c r="B86" s="690" t="str">
        <f>IF(基本情報入力シート!B108="","",基本情報入力シート!B108)</f>
        <v/>
      </c>
      <c r="C86" s="691"/>
      <c r="D86" s="691"/>
      <c r="E86" s="691"/>
      <c r="F86" s="692"/>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40" t="str">
        <f>IF(基本情報入力シート!AF108=0, "",基本情報入力シート!AF108)</f>
        <v/>
      </c>
      <c r="M86" s="566"/>
      <c r="N86" s="505" t="str">
        <f>IFERROR(VLOOKUP(K86,【参考】数式用!$A$2:$F$57,MATCH(M86,【参考】数式用!$C$3:$F$3,0)+2,0),"")</f>
        <v/>
      </c>
      <c r="O86" s="498"/>
      <c r="P86" s="537"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01"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38" t="str">
        <f>IFERROR(VLOOKUP(K86,【参考】数式用!$A$2:$N$57,14,FALSE),"")</f>
        <v/>
      </c>
      <c r="AP86" s="538" t="str">
        <f t="shared" si="33"/>
        <v/>
      </c>
      <c r="AQ86" s="542" t="str">
        <f t="shared" si="34"/>
        <v/>
      </c>
      <c r="AR86" s="522" t="str">
        <f t="shared" si="35"/>
        <v>入力済</v>
      </c>
      <c r="AS86" s="538" t="str">
        <f t="shared" si="44"/>
        <v/>
      </c>
      <c r="AT86" s="522" t="str">
        <f t="shared" si="36"/>
        <v>入力済</v>
      </c>
      <c r="AU86" s="522" t="str">
        <f t="shared" si="45"/>
        <v/>
      </c>
      <c r="AV86" s="522" t="str">
        <f t="shared" si="37"/>
        <v/>
      </c>
      <c r="AW86" s="538" t="str">
        <f t="shared" si="38"/>
        <v/>
      </c>
      <c r="AX86" s="538" t="str">
        <f t="shared" si="46"/>
        <v/>
      </c>
      <c r="AY86" s="522" t="str">
        <f>IFERROR(VLOOKUP(K86,【参考】数式用!$AR$5:$AS$39,2, FALSE), "")</f>
        <v/>
      </c>
      <c r="AZ86" s="538" t="str">
        <f t="shared" si="47"/>
        <v/>
      </c>
      <c r="BA86" s="541" t="str">
        <f t="shared" si="39"/>
        <v>入力済</v>
      </c>
      <c r="BB86" s="522" t="str">
        <f>IFERROR(VLOOKUP(K86,【参考】数式用!$AX$3:$AY$59, 2, FALSE), "")</f>
        <v/>
      </c>
      <c r="BC86" s="538" t="str">
        <f t="shared" si="48"/>
        <v/>
      </c>
      <c r="BD86" s="541" t="str">
        <f t="shared" si="40"/>
        <v>入力済</v>
      </c>
      <c r="BE86" s="539" t="str">
        <f t="shared" si="49"/>
        <v/>
      </c>
      <c r="BF86" s="539" t="str">
        <f t="shared" si="41"/>
        <v/>
      </c>
    </row>
    <row r="87" spans="1:58" ht="109.95" customHeight="1" thickBot="1">
      <c r="A87" s="306">
        <v>75</v>
      </c>
      <c r="B87" s="690" t="str">
        <f>IF(基本情報入力シート!B109="","",基本情報入力シート!B109)</f>
        <v/>
      </c>
      <c r="C87" s="691"/>
      <c r="D87" s="691"/>
      <c r="E87" s="691"/>
      <c r="F87" s="692"/>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40" t="str">
        <f>IF(基本情報入力シート!AF109=0, "",基本情報入力シート!AF109)</f>
        <v/>
      </c>
      <c r="M87" s="566"/>
      <c r="N87" s="505" t="str">
        <f>IFERROR(VLOOKUP(K87,【参考】数式用!$A$2:$F$57,MATCH(M87,【参考】数式用!$C$3:$F$3,0)+2,0),"")</f>
        <v/>
      </c>
      <c r="O87" s="498"/>
      <c r="P87" s="537"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01"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38" t="str">
        <f>IFERROR(VLOOKUP(K87,【参考】数式用!$A$2:$N$57,14,FALSE),"")</f>
        <v/>
      </c>
      <c r="AP87" s="538" t="str">
        <f t="shared" si="33"/>
        <v/>
      </c>
      <c r="AQ87" s="542" t="str">
        <f t="shared" si="34"/>
        <v/>
      </c>
      <c r="AR87" s="522" t="str">
        <f t="shared" si="35"/>
        <v>入力済</v>
      </c>
      <c r="AS87" s="538" t="str">
        <f t="shared" si="44"/>
        <v/>
      </c>
      <c r="AT87" s="522" t="str">
        <f t="shared" si="36"/>
        <v>入力済</v>
      </c>
      <c r="AU87" s="522" t="str">
        <f t="shared" si="45"/>
        <v/>
      </c>
      <c r="AV87" s="522" t="str">
        <f t="shared" si="37"/>
        <v/>
      </c>
      <c r="AW87" s="538" t="str">
        <f t="shared" si="38"/>
        <v/>
      </c>
      <c r="AX87" s="538" t="str">
        <f t="shared" si="46"/>
        <v/>
      </c>
      <c r="AY87" s="522" t="str">
        <f>IFERROR(VLOOKUP(K87,【参考】数式用!$AR$5:$AS$39,2, FALSE), "")</f>
        <v/>
      </c>
      <c r="AZ87" s="538" t="str">
        <f t="shared" si="47"/>
        <v/>
      </c>
      <c r="BA87" s="541" t="str">
        <f t="shared" si="39"/>
        <v>入力済</v>
      </c>
      <c r="BB87" s="522" t="str">
        <f>IFERROR(VLOOKUP(K87,【参考】数式用!$AX$3:$AY$59, 2, FALSE), "")</f>
        <v/>
      </c>
      <c r="BC87" s="538" t="str">
        <f t="shared" si="48"/>
        <v/>
      </c>
      <c r="BD87" s="541" t="str">
        <f t="shared" si="40"/>
        <v>入力済</v>
      </c>
      <c r="BE87" s="539" t="str">
        <f t="shared" si="49"/>
        <v/>
      </c>
      <c r="BF87" s="539" t="str">
        <f t="shared" si="41"/>
        <v/>
      </c>
    </row>
    <row r="88" spans="1:58" ht="109.95" customHeight="1" thickBot="1">
      <c r="A88" s="306">
        <v>76</v>
      </c>
      <c r="B88" s="690" t="str">
        <f>IF(基本情報入力シート!B110="","",基本情報入力シート!B110)</f>
        <v/>
      </c>
      <c r="C88" s="691"/>
      <c r="D88" s="691"/>
      <c r="E88" s="691"/>
      <c r="F88" s="692"/>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40" t="str">
        <f>IF(基本情報入力シート!AF110=0, "",基本情報入力シート!AF110)</f>
        <v/>
      </c>
      <c r="M88" s="566"/>
      <c r="N88" s="505" t="str">
        <f>IFERROR(VLOOKUP(K88,【参考】数式用!$A$2:$F$57,MATCH(M88,【参考】数式用!$C$3:$F$3,0)+2,0),"")</f>
        <v/>
      </c>
      <c r="O88" s="498"/>
      <c r="P88" s="537"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01"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38" t="str">
        <f>IFERROR(VLOOKUP(K88,【参考】数式用!$A$2:$N$57,14,FALSE),"")</f>
        <v/>
      </c>
      <c r="AP88" s="538" t="str">
        <f t="shared" si="33"/>
        <v/>
      </c>
      <c r="AQ88" s="542" t="str">
        <f t="shared" si="34"/>
        <v/>
      </c>
      <c r="AR88" s="522" t="str">
        <f t="shared" si="35"/>
        <v>入力済</v>
      </c>
      <c r="AS88" s="538" t="str">
        <f t="shared" si="44"/>
        <v/>
      </c>
      <c r="AT88" s="522" t="str">
        <f t="shared" si="36"/>
        <v>入力済</v>
      </c>
      <c r="AU88" s="522" t="str">
        <f t="shared" si="45"/>
        <v/>
      </c>
      <c r="AV88" s="522" t="str">
        <f t="shared" si="37"/>
        <v/>
      </c>
      <c r="AW88" s="538" t="str">
        <f t="shared" si="38"/>
        <v/>
      </c>
      <c r="AX88" s="538" t="str">
        <f t="shared" si="46"/>
        <v/>
      </c>
      <c r="AY88" s="522" t="str">
        <f>IFERROR(VLOOKUP(K88,【参考】数式用!$AR$5:$AS$39,2, FALSE), "")</f>
        <v/>
      </c>
      <c r="AZ88" s="538" t="str">
        <f t="shared" si="47"/>
        <v/>
      </c>
      <c r="BA88" s="541" t="str">
        <f t="shared" si="39"/>
        <v>入力済</v>
      </c>
      <c r="BB88" s="522" t="str">
        <f>IFERROR(VLOOKUP(K88,【参考】数式用!$AX$3:$AY$59, 2, FALSE), "")</f>
        <v/>
      </c>
      <c r="BC88" s="538" t="str">
        <f t="shared" si="48"/>
        <v/>
      </c>
      <c r="BD88" s="541" t="str">
        <f t="shared" si="40"/>
        <v>入力済</v>
      </c>
      <c r="BE88" s="539" t="str">
        <f t="shared" si="49"/>
        <v/>
      </c>
      <c r="BF88" s="539" t="str">
        <f t="shared" si="41"/>
        <v/>
      </c>
    </row>
    <row r="89" spans="1:58" ht="109.95" customHeight="1" thickBot="1">
      <c r="A89" s="306">
        <v>77</v>
      </c>
      <c r="B89" s="690" t="str">
        <f>IF(基本情報入力シート!B111="","",基本情報入力シート!B111)</f>
        <v/>
      </c>
      <c r="C89" s="691"/>
      <c r="D89" s="691"/>
      <c r="E89" s="691"/>
      <c r="F89" s="692"/>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40" t="str">
        <f>IF(基本情報入力シート!AF111=0, "",基本情報入力シート!AF111)</f>
        <v/>
      </c>
      <c r="M89" s="566"/>
      <c r="N89" s="505" t="str">
        <f>IFERROR(VLOOKUP(K89,【参考】数式用!$A$2:$F$57,MATCH(M89,【参考】数式用!$C$3:$F$3,0)+2,0),"")</f>
        <v/>
      </c>
      <c r="O89" s="498"/>
      <c r="P89" s="537"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01"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38" t="str">
        <f>IFERROR(VLOOKUP(K89,【参考】数式用!$A$2:$N$57,14,FALSE),"")</f>
        <v/>
      </c>
      <c r="AP89" s="538" t="str">
        <f t="shared" si="33"/>
        <v/>
      </c>
      <c r="AQ89" s="542" t="str">
        <f t="shared" si="34"/>
        <v/>
      </c>
      <c r="AR89" s="522" t="str">
        <f t="shared" si="35"/>
        <v>入力済</v>
      </c>
      <c r="AS89" s="538" t="str">
        <f t="shared" si="44"/>
        <v/>
      </c>
      <c r="AT89" s="522" t="str">
        <f t="shared" si="36"/>
        <v>入力済</v>
      </c>
      <c r="AU89" s="522" t="str">
        <f t="shared" si="45"/>
        <v/>
      </c>
      <c r="AV89" s="522" t="str">
        <f t="shared" si="37"/>
        <v/>
      </c>
      <c r="AW89" s="538" t="str">
        <f t="shared" si="38"/>
        <v/>
      </c>
      <c r="AX89" s="538" t="str">
        <f t="shared" si="46"/>
        <v/>
      </c>
      <c r="AY89" s="522" t="str">
        <f>IFERROR(VLOOKUP(K89,【参考】数式用!$AR$5:$AS$39,2, FALSE), "")</f>
        <v/>
      </c>
      <c r="AZ89" s="538" t="str">
        <f t="shared" si="47"/>
        <v/>
      </c>
      <c r="BA89" s="541" t="str">
        <f t="shared" si="39"/>
        <v>入力済</v>
      </c>
      <c r="BB89" s="522" t="str">
        <f>IFERROR(VLOOKUP(K89,【参考】数式用!$AX$3:$AY$59, 2, FALSE), "")</f>
        <v/>
      </c>
      <c r="BC89" s="538" t="str">
        <f t="shared" si="48"/>
        <v/>
      </c>
      <c r="BD89" s="541" t="str">
        <f t="shared" si="40"/>
        <v>入力済</v>
      </c>
      <c r="BE89" s="539" t="str">
        <f t="shared" si="49"/>
        <v/>
      </c>
      <c r="BF89" s="539" t="str">
        <f t="shared" si="41"/>
        <v/>
      </c>
    </row>
    <row r="90" spans="1:58" ht="109.95" customHeight="1" thickBot="1">
      <c r="A90" s="306">
        <v>78</v>
      </c>
      <c r="B90" s="690" t="str">
        <f>IF(基本情報入力シート!B112="","",基本情報入力シート!B112)</f>
        <v/>
      </c>
      <c r="C90" s="691"/>
      <c r="D90" s="691"/>
      <c r="E90" s="691"/>
      <c r="F90" s="692"/>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40" t="str">
        <f>IF(基本情報入力シート!AF112=0, "",基本情報入力シート!AF112)</f>
        <v/>
      </c>
      <c r="M90" s="566"/>
      <c r="N90" s="505" t="str">
        <f>IFERROR(VLOOKUP(K90,【参考】数式用!$A$2:$F$57,MATCH(M90,【参考】数式用!$C$3:$F$3,0)+2,0),"")</f>
        <v/>
      </c>
      <c r="O90" s="498"/>
      <c r="P90" s="537"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01"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38" t="str">
        <f>IFERROR(VLOOKUP(K90,【参考】数式用!$A$2:$N$57,14,FALSE),"")</f>
        <v/>
      </c>
      <c r="AP90" s="538" t="str">
        <f t="shared" si="33"/>
        <v/>
      </c>
      <c r="AQ90" s="542" t="str">
        <f t="shared" si="34"/>
        <v/>
      </c>
      <c r="AR90" s="522" t="str">
        <f t="shared" si="35"/>
        <v>入力済</v>
      </c>
      <c r="AS90" s="538" t="str">
        <f t="shared" si="44"/>
        <v/>
      </c>
      <c r="AT90" s="522" t="str">
        <f t="shared" si="36"/>
        <v>入力済</v>
      </c>
      <c r="AU90" s="522" t="str">
        <f t="shared" si="45"/>
        <v/>
      </c>
      <c r="AV90" s="522" t="str">
        <f t="shared" si="37"/>
        <v/>
      </c>
      <c r="AW90" s="538" t="str">
        <f t="shared" si="38"/>
        <v/>
      </c>
      <c r="AX90" s="538" t="str">
        <f t="shared" si="46"/>
        <v/>
      </c>
      <c r="AY90" s="522" t="str">
        <f>IFERROR(VLOOKUP(K90,【参考】数式用!$AR$5:$AS$39,2, FALSE), "")</f>
        <v/>
      </c>
      <c r="AZ90" s="538" t="str">
        <f t="shared" si="47"/>
        <v/>
      </c>
      <c r="BA90" s="541" t="str">
        <f t="shared" si="39"/>
        <v>入力済</v>
      </c>
      <c r="BB90" s="522" t="str">
        <f>IFERROR(VLOOKUP(K90,【参考】数式用!$AX$3:$AY$59, 2, FALSE), "")</f>
        <v/>
      </c>
      <c r="BC90" s="538" t="str">
        <f t="shared" si="48"/>
        <v/>
      </c>
      <c r="BD90" s="541" t="str">
        <f t="shared" si="40"/>
        <v>入力済</v>
      </c>
      <c r="BE90" s="539" t="str">
        <f t="shared" si="49"/>
        <v/>
      </c>
      <c r="BF90" s="539" t="str">
        <f t="shared" si="41"/>
        <v/>
      </c>
    </row>
    <row r="91" spans="1:58" ht="109.95" customHeight="1" thickBot="1">
      <c r="A91" s="306">
        <v>79</v>
      </c>
      <c r="B91" s="690" t="str">
        <f>IF(基本情報入力シート!B113="","",基本情報入力シート!B113)</f>
        <v/>
      </c>
      <c r="C91" s="691"/>
      <c r="D91" s="691"/>
      <c r="E91" s="691"/>
      <c r="F91" s="692"/>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40" t="str">
        <f>IF(基本情報入力シート!AF113=0, "",基本情報入力シート!AF113)</f>
        <v/>
      </c>
      <c r="M91" s="566"/>
      <c r="N91" s="505" t="str">
        <f>IFERROR(VLOOKUP(K91,【参考】数式用!$A$2:$F$57,MATCH(M91,【参考】数式用!$C$3:$F$3,0)+2,0),"")</f>
        <v/>
      </c>
      <c r="O91" s="498"/>
      <c r="P91" s="537"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01"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38" t="str">
        <f>IFERROR(VLOOKUP(K91,【参考】数式用!$A$2:$N$57,14,FALSE),"")</f>
        <v/>
      </c>
      <c r="AP91" s="538" t="str">
        <f t="shared" si="33"/>
        <v/>
      </c>
      <c r="AQ91" s="542" t="str">
        <f t="shared" si="34"/>
        <v/>
      </c>
      <c r="AR91" s="522" t="str">
        <f t="shared" si="35"/>
        <v>入力済</v>
      </c>
      <c r="AS91" s="538" t="str">
        <f t="shared" si="44"/>
        <v/>
      </c>
      <c r="AT91" s="522" t="str">
        <f t="shared" si="36"/>
        <v>入力済</v>
      </c>
      <c r="AU91" s="522" t="str">
        <f t="shared" si="45"/>
        <v/>
      </c>
      <c r="AV91" s="522" t="str">
        <f t="shared" si="37"/>
        <v/>
      </c>
      <c r="AW91" s="538" t="str">
        <f t="shared" si="38"/>
        <v/>
      </c>
      <c r="AX91" s="538" t="str">
        <f t="shared" si="46"/>
        <v/>
      </c>
      <c r="AY91" s="522" t="str">
        <f>IFERROR(VLOOKUP(K91,【参考】数式用!$AR$5:$AS$39,2, FALSE), "")</f>
        <v/>
      </c>
      <c r="AZ91" s="538" t="str">
        <f t="shared" si="47"/>
        <v/>
      </c>
      <c r="BA91" s="541" t="str">
        <f t="shared" si="39"/>
        <v>入力済</v>
      </c>
      <c r="BB91" s="522" t="str">
        <f>IFERROR(VLOOKUP(K91,【参考】数式用!$AX$3:$AY$59, 2, FALSE), "")</f>
        <v/>
      </c>
      <c r="BC91" s="538" t="str">
        <f t="shared" si="48"/>
        <v/>
      </c>
      <c r="BD91" s="541" t="str">
        <f t="shared" si="40"/>
        <v>入力済</v>
      </c>
      <c r="BE91" s="539" t="str">
        <f t="shared" si="49"/>
        <v/>
      </c>
      <c r="BF91" s="539" t="str">
        <f t="shared" si="41"/>
        <v/>
      </c>
    </row>
    <row r="92" spans="1:58" ht="109.95" customHeight="1" thickBot="1">
      <c r="A92" s="306">
        <v>80</v>
      </c>
      <c r="B92" s="690" t="str">
        <f>IF(基本情報入力シート!B114="","",基本情報入力シート!B114)</f>
        <v/>
      </c>
      <c r="C92" s="691"/>
      <c r="D92" s="691"/>
      <c r="E92" s="691"/>
      <c r="F92" s="692"/>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40" t="str">
        <f>IF(基本情報入力シート!AF114=0, "",基本情報入力シート!AF114)</f>
        <v/>
      </c>
      <c r="M92" s="566"/>
      <c r="N92" s="505" t="str">
        <f>IFERROR(VLOOKUP(K92,【参考】数式用!$A$2:$F$57,MATCH(M92,【参考】数式用!$C$3:$F$3,0)+2,0),"")</f>
        <v/>
      </c>
      <c r="O92" s="498"/>
      <c r="P92" s="537"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01"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38" t="str">
        <f>IFERROR(VLOOKUP(K92,【参考】数式用!$A$2:$N$57,14,FALSE),"")</f>
        <v/>
      </c>
      <c r="AP92" s="538" t="str">
        <f t="shared" si="33"/>
        <v/>
      </c>
      <c r="AQ92" s="542" t="str">
        <f t="shared" si="34"/>
        <v/>
      </c>
      <c r="AR92" s="522" t="str">
        <f t="shared" si="35"/>
        <v>入力済</v>
      </c>
      <c r="AS92" s="538" t="str">
        <f t="shared" si="44"/>
        <v/>
      </c>
      <c r="AT92" s="522" t="str">
        <f t="shared" si="36"/>
        <v>入力済</v>
      </c>
      <c r="AU92" s="522" t="str">
        <f t="shared" si="45"/>
        <v/>
      </c>
      <c r="AV92" s="522" t="str">
        <f t="shared" si="37"/>
        <v/>
      </c>
      <c r="AW92" s="538" t="str">
        <f t="shared" si="38"/>
        <v/>
      </c>
      <c r="AX92" s="538" t="str">
        <f t="shared" si="46"/>
        <v/>
      </c>
      <c r="AY92" s="522" t="str">
        <f>IFERROR(VLOOKUP(K92,【参考】数式用!$AR$5:$AS$39,2, FALSE), "")</f>
        <v/>
      </c>
      <c r="AZ92" s="538" t="str">
        <f t="shared" si="47"/>
        <v/>
      </c>
      <c r="BA92" s="541" t="str">
        <f t="shared" si="39"/>
        <v>入力済</v>
      </c>
      <c r="BB92" s="522" t="str">
        <f>IFERROR(VLOOKUP(K92,【参考】数式用!$AX$3:$AY$59, 2, FALSE), "")</f>
        <v/>
      </c>
      <c r="BC92" s="538" t="str">
        <f t="shared" si="48"/>
        <v/>
      </c>
      <c r="BD92" s="541" t="str">
        <f t="shared" si="40"/>
        <v>入力済</v>
      </c>
      <c r="BE92" s="539" t="str">
        <f t="shared" si="49"/>
        <v/>
      </c>
      <c r="BF92" s="539" t="str">
        <f t="shared" si="41"/>
        <v/>
      </c>
    </row>
    <row r="93" spans="1:58" ht="109.95" customHeight="1" thickBot="1">
      <c r="A93" s="306">
        <v>81</v>
      </c>
      <c r="B93" s="690" t="str">
        <f>IF(基本情報入力シート!B115="","",基本情報入力シート!B115)</f>
        <v/>
      </c>
      <c r="C93" s="691"/>
      <c r="D93" s="691"/>
      <c r="E93" s="691"/>
      <c r="F93" s="692"/>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40" t="str">
        <f>IF(基本情報入力シート!AF115=0, "",基本情報入力シート!AF115)</f>
        <v/>
      </c>
      <c r="M93" s="566"/>
      <c r="N93" s="505" t="str">
        <f>IFERROR(VLOOKUP(K93,【参考】数式用!$A$2:$F$57,MATCH(M93,【参考】数式用!$C$3:$F$3,0)+2,0),"")</f>
        <v/>
      </c>
      <c r="O93" s="498"/>
      <c r="P93" s="537"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01"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38" t="str">
        <f>IFERROR(VLOOKUP(K93,【参考】数式用!$A$2:$N$57,14,FALSE),"")</f>
        <v/>
      </c>
      <c r="AP93" s="538" t="str">
        <f t="shared" si="33"/>
        <v/>
      </c>
      <c r="AQ93" s="542" t="str">
        <f t="shared" si="34"/>
        <v/>
      </c>
      <c r="AR93" s="522" t="str">
        <f t="shared" si="35"/>
        <v>入力済</v>
      </c>
      <c r="AS93" s="538" t="str">
        <f t="shared" si="44"/>
        <v/>
      </c>
      <c r="AT93" s="522" t="str">
        <f t="shared" si="36"/>
        <v>入力済</v>
      </c>
      <c r="AU93" s="522" t="str">
        <f t="shared" si="45"/>
        <v/>
      </c>
      <c r="AV93" s="522" t="str">
        <f t="shared" si="37"/>
        <v/>
      </c>
      <c r="AW93" s="538" t="str">
        <f t="shared" si="38"/>
        <v/>
      </c>
      <c r="AX93" s="538" t="str">
        <f t="shared" si="46"/>
        <v/>
      </c>
      <c r="AY93" s="522" t="str">
        <f>IFERROR(VLOOKUP(K93,【参考】数式用!$AR$5:$AS$39,2, FALSE), "")</f>
        <v/>
      </c>
      <c r="AZ93" s="538" t="str">
        <f t="shared" si="47"/>
        <v/>
      </c>
      <c r="BA93" s="541" t="str">
        <f t="shared" si="39"/>
        <v>入力済</v>
      </c>
      <c r="BB93" s="522" t="str">
        <f>IFERROR(VLOOKUP(K93,【参考】数式用!$AX$3:$AY$59, 2, FALSE), "")</f>
        <v/>
      </c>
      <c r="BC93" s="538" t="str">
        <f t="shared" si="48"/>
        <v/>
      </c>
      <c r="BD93" s="541" t="str">
        <f t="shared" si="40"/>
        <v>入力済</v>
      </c>
      <c r="BE93" s="539" t="str">
        <f t="shared" si="49"/>
        <v/>
      </c>
      <c r="BF93" s="539" t="str">
        <f t="shared" si="41"/>
        <v/>
      </c>
    </row>
    <row r="94" spans="1:58" ht="109.95" customHeight="1" thickBot="1">
      <c r="A94" s="306">
        <v>82</v>
      </c>
      <c r="B94" s="690" t="str">
        <f>IF(基本情報入力シート!B116="","",基本情報入力シート!B116)</f>
        <v/>
      </c>
      <c r="C94" s="691"/>
      <c r="D94" s="691"/>
      <c r="E94" s="691"/>
      <c r="F94" s="692"/>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40" t="str">
        <f>IF(基本情報入力シート!AF116=0, "",基本情報入力シート!AF116)</f>
        <v/>
      </c>
      <c r="M94" s="566"/>
      <c r="N94" s="505" t="str">
        <f>IFERROR(VLOOKUP(K94,【参考】数式用!$A$2:$F$57,MATCH(M94,【参考】数式用!$C$3:$F$3,0)+2,0),"")</f>
        <v/>
      </c>
      <c r="O94" s="498"/>
      <c r="P94" s="537"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01"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38" t="str">
        <f>IFERROR(VLOOKUP(K94,【参考】数式用!$A$2:$N$57,14,FALSE),"")</f>
        <v/>
      </c>
      <c r="AP94" s="538" t="str">
        <f t="shared" si="33"/>
        <v/>
      </c>
      <c r="AQ94" s="542" t="str">
        <f t="shared" si="34"/>
        <v/>
      </c>
      <c r="AR94" s="522" t="str">
        <f t="shared" si="35"/>
        <v>入力済</v>
      </c>
      <c r="AS94" s="538" t="str">
        <f t="shared" si="44"/>
        <v/>
      </c>
      <c r="AT94" s="522" t="str">
        <f t="shared" si="36"/>
        <v>入力済</v>
      </c>
      <c r="AU94" s="522" t="str">
        <f t="shared" si="45"/>
        <v/>
      </c>
      <c r="AV94" s="522" t="str">
        <f t="shared" si="37"/>
        <v/>
      </c>
      <c r="AW94" s="538" t="str">
        <f t="shared" si="38"/>
        <v/>
      </c>
      <c r="AX94" s="538" t="str">
        <f t="shared" si="46"/>
        <v/>
      </c>
      <c r="AY94" s="522" t="str">
        <f>IFERROR(VLOOKUP(K94,【参考】数式用!$AR$5:$AS$39,2, FALSE), "")</f>
        <v/>
      </c>
      <c r="AZ94" s="538" t="str">
        <f t="shared" si="47"/>
        <v/>
      </c>
      <c r="BA94" s="541" t="str">
        <f t="shared" si="39"/>
        <v>入力済</v>
      </c>
      <c r="BB94" s="522" t="str">
        <f>IFERROR(VLOOKUP(K94,【参考】数式用!$AX$3:$AY$59, 2, FALSE), "")</f>
        <v/>
      </c>
      <c r="BC94" s="538" t="str">
        <f t="shared" si="48"/>
        <v/>
      </c>
      <c r="BD94" s="541" t="str">
        <f t="shared" si="40"/>
        <v>入力済</v>
      </c>
      <c r="BE94" s="539" t="str">
        <f t="shared" si="49"/>
        <v/>
      </c>
      <c r="BF94" s="539" t="str">
        <f t="shared" si="41"/>
        <v/>
      </c>
    </row>
    <row r="95" spans="1:58" ht="109.95" customHeight="1" thickBot="1">
      <c r="A95" s="306">
        <v>83</v>
      </c>
      <c r="B95" s="690" t="str">
        <f>IF(基本情報入力シート!B117="","",基本情報入力シート!B117)</f>
        <v/>
      </c>
      <c r="C95" s="691"/>
      <c r="D95" s="691"/>
      <c r="E95" s="691"/>
      <c r="F95" s="692"/>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40" t="str">
        <f>IF(基本情報入力シート!AF117=0, "",基本情報入力シート!AF117)</f>
        <v/>
      </c>
      <c r="M95" s="566"/>
      <c r="N95" s="505" t="str">
        <f>IFERROR(VLOOKUP(K95,【参考】数式用!$A$2:$F$57,MATCH(M95,【参考】数式用!$C$3:$F$3,0)+2,0),"")</f>
        <v/>
      </c>
      <c r="O95" s="498"/>
      <c r="P95" s="537"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01"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38" t="str">
        <f>IFERROR(VLOOKUP(K95,【参考】数式用!$A$2:$N$57,14,FALSE),"")</f>
        <v/>
      </c>
      <c r="AP95" s="538" t="str">
        <f t="shared" si="33"/>
        <v/>
      </c>
      <c r="AQ95" s="542" t="str">
        <f t="shared" si="34"/>
        <v/>
      </c>
      <c r="AR95" s="522" t="str">
        <f t="shared" si="35"/>
        <v>入力済</v>
      </c>
      <c r="AS95" s="538" t="str">
        <f t="shared" si="44"/>
        <v/>
      </c>
      <c r="AT95" s="522" t="str">
        <f t="shared" si="36"/>
        <v>入力済</v>
      </c>
      <c r="AU95" s="522" t="str">
        <f t="shared" si="45"/>
        <v/>
      </c>
      <c r="AV95" s="522" t="str">
        <f t="shared" si="37"/>
        <v/>
      </c>
      <c r="AW95" s="538" t="str">
        <f t="shared" si="38"/>
        <v/>
      </c>
      <c r="AX95" s="538" t="str">
        <f t="shared" si="46"/>
        <v/>
      </c>
      <c r="AY95" s="522" t="str">
        <f>IFERROR(VLOOKUP(K95,【参考】数式用!$AR$5:$AS$39,2, FALSE), "")</f>
        <v/>
      </c>
      <c r="AZ95" s="538" t="str">
        <f t="shared" si="47"/>
        <v/>
      </c>
      <c r="BA95" s="541" t="str">
        <f t="shared" si="39"/>
        <v>入力済</v>
      </c>
      <c r="BB95" s="522" t="str">
        <f>IFERROR(VLOOKUP(K95,【参考】数式用!$AX$3:$AY$59, 2, FALSE), "")</f>
        <v/>
      </c>
      <c r="BC95" s="538" t="str">
        <f t="shared" si="48"/>
        <v/>
      </c>
      <c r="BD95" s="541" t="str">
        <f t="shared" si="40"/>
        <v>入力済</v>
      </c>
      <c r="BE95" s="539" t="str">
        <f t="shared" si="49"/>
        <v/>
      </c>
      <c r="BF95" s="539" t="str">
        <f t="shared" si="41"/>
        <v/>
      </c>
    </row>
    <row r="96" spans="1:58" ht="109.95" customHeight="1" thickBot="1">
      <c r="A96" s="306">
        <v>84</v>
      </c>
      <c r="B96" s="690" t="str">
        <f>IF(基本情報入力シート!B118="","",基本情報入力シート!B118)</f>
        <v/>
      </c>
      <c r="C96" s="691"/>
      <c r="D96" s="691"/>
      <c r="E96" s="691"/>
      <c r="F96" s="692"/>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40" t="str">
        <f>IF(基本情報入力シート!AF118=0, "",基本情報入力シート!AF118)</f>
        <v/>
      </c>
      <c r="M96" s="566"/>
      <c r="N96" s="505" t="str">
        <f>IFERROR(VLOOKUP(K96,【参考】数式用!$A$2:$F$57,MATCH(M96,【参考】数式用!$C$3:$F$3,0)+2,0),"")</f>
        <v/>
      </c>
      <c r="O96" s="498"/>
      <c r="P96" s="537"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01"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38" t="str">
        <f>IFERROR(VLOOKUP(K96,【参考】数式用!$A$2:$N$57,14,FALSE),"")</f>
        <v/>
      </c>
      <c r="AP96" s="538" t="str">
        <f t="shared" si="33"/>
        <v/>
      </c>
      <c r="AQ96" s="542" t="str">
        <f t="shared" si="34"/>
        <v/>
      </c>
      <c r="AR96" s="522" t="str">
        <f t="shared" si="35"/>
        <v>入力済</v>
      </c>
      <c r="AS96" s="538" t="str">
        <f t="shared" si="44"/>
        <v/>
      </c>
      <c r="AT96" s="522" t="str">
        <f t="shared" si="36"/>
        <v>入力済</v>
      </c>
      <c r="AU96" s="522" t="str">
        <f t="shared" si="45"/>
        <v/>
      </c>
      <c r="AV96" s="522" t="str">
        <f t="shared" si="37"/>
        <v/>
      </c>
      <c r="AW96" s="538" t="str">
        <f t="shared" si="38"/>
        <v/>
      </c>
      <c r="AX96" s="538" t="str">
        <f t="shared" si="46"/>
        <v/>
      </c>
      <c r="AY96" s="522" t="str">
        <f>IFERROR(VLOOKUP(K96,【参考】数式用!$AR$5:$AS$39,2, FALSE), "")</f>
        <v/>
      </c>
      <c r="AZ96" s="538" t="str">
        <f t="shared" si="47"/>
        <v/>
      </c>
      <c r="BA96" s="541" t="str">
        <f t="shared" si="39"/>
        <v>入力済</v>
      </c>
      <c r="BB96" s="522" t="str">
        <f>IFERROR(VLOOKUP(K96,【参考】数式用!$AX$3:$AY$59, 2, FALSE), "")</f>
        <v/>
      </c>
      <c r="BC96" s="538" t="str">
        <f t="shared" si="48"/>
        <v/>
      </c>
      <c r="BD96" s="541" t="str">
        <f t="shared" si="40"/>
        <v>入力済</v>
      </c>
      <c r="BE96" s="539" t="str">
        <f t="shared" si="49"/>
        <v/>
      </c>
      <c r="BF96" s="539" t="str">
        <f t="shared" si="41"/>
        <v/>
      </c>
    </row>
    <row r="97" spans="1:58" ht="109.95" customHeight="1" thickBot="1">
      <c r="A97" s="306">
        <v>85</v>
      </c>
      <c r="B97" s="690" t="str">
        <f>IF(基本情報入力シート!B119="","",基本情報入力シート!B119)</f>
        <v/>
      </c>
      <c r="C97" s="691"/>
      <c r="D97" s="691"/>
      <c r="E97" s="691"/>
      <c r="F97" s="692"/>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40" t="str">
        <f>IF(基本情報入力シート!AF119=0, "",基本情報入力シート!AF119)</f>
        <v/>
      </c>
      <c r="M97" s="566"/>
      <c r="N97" s="505" t="str">
        <f>IFERROR(VLOOKUP(K97,【参考】数式用!$A$2:$F$57,MATCH(M97,【参考】数式用!$C$3:$F$3,0)+2,0),"")</f>
        <v/>
      </c>
      <c r="O97" s="498"/>
      <c r="P97" s="537"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01"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38" t="str">
        <f>IFERROR(VLOOKUP(K97,【参考】数式用!$A$2:$N$57,14,FALSE),"")</f>
        <v/>
      </c>
      <c r="AP97" s="538" t="str">
        <f t="shared" si="33"/>
        <v/>
      </c>
      <c r="AQ97" s="542" t="str">
        <f t="shared" si="34"/>
        <v/>
      </c>
      <c r="AR97" s="522" t="str">
        <f t="shared" si="35"/>
        <v>入力済</v>
      </c>
      <c r="AS97" s="538" t="str">
        <f t="shared" si="44"/>
        <v/>
      </c>
      <c r="AT97" s="522" t="str">
        <f t="shared" si="36"/>
        <v>入力済</v>
      </c>
      <c r="AU97" s="522" t="str">
        <f t="shared" si="45"/>
        <v/>
      </c>
      <c r="AV97" s="522" t="str">
        <f t="shared" si="37"/>
        <v/>
      </c>
      <c r="AW97" s="538" t="str">
        <f t="shared" si="38"/>
        <v/>
      </c>
      <c r="AX97" s="538" t="str">
        <f t="shared" si="46"/>
        <v/>
      </c>
      <c r="AY97" s="522" t="str">
        <f>IFERROR(VLOOKUP(K97,【参考】数式用!$AR$5:$AS$39,2, FALSE), "")</f>
        <v/>
      </c>
      <c r="AZ97" s="538" t="str">
        <f t="shared" si="47"/>
        <v/>
      </c>
      <c r="BA97" s="541" t="str">
        <f t="shared" si="39"/>
        <v>入力済</v>
      </c>
      <c r="BB97" s="522" t="str">
        <f>IFERROR(VLOOKUP(K97,【参考】数式用!$AX$3:$AY$59, 2, FALSE), "")</f>
        <v/>
      </c>
      <c r="BC97" s="538" t="str">
        <f t="shared" si="48"/>
        <v/>
      </c>
      <c r="BD97" s="541" t="str">
        <f t="shared" si="40"/>
        <v>入力済</v>
      </c>
      <c r="BE97" s="539" t="str">
        <f t="shared" si="49"/>
        <v/>
      </c>
      <c r="BF97" s="539" t="str">
        <f t="shared" si="41"/>
        <v/>
      </c>
    </row>
    <row r="98" spans="1:58" ht="109.95" customHeight="1" thickBot="1">
      <c r="A98" s="306">
        <v>86</v>
      </c>
      <c r="B98" s="690" t="str">
        <f>IF(基本情報入力シート!B120="","",基本情報入力シート!B120)</f>
        <v/>
      </c>
      <c r="C98" s="691"/>
      <c r="D98" s="691"/>
      <c r="E98" s="691"/>
      <c r="F98" s="692"/>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40" t="str">
        <f>IF(基本情報入力シート!AF120=0, "",基本情報入力シート!AF120)</f>
        <v/>
      </c>
      <c r="M98" s="566"/>
      <c r="N98" s="505" t="str">
        <f>IFERROR(VLOOKUP(K98,【参考】数式用!$A$2:$F$57,MATCH(M98,【参考】数式用!$C$3:$F$3,0)+2,0),"")</f>
        <v/>
      </c>
      <c r="O98" s="498"/>
      <c r="P98" s="537"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01"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38" t="str">
        <f>IFERROR(VLOOKUP(K98,【参考】数式用!$A$2:$N$57,14,FALSE),"")</f>
        <v/>
      </c>
      <c r="AP98" s="538" t="str">
        <f t="shared" si="33"/>
        <v/>
      </c>
      <c r="AQ98" s="542" t="str">
        <f t="shared" si="34"/>
        <v/>
      </c>
      <c r="AR98" s="522" t="str">
        <f t="shared" si="35"/>
        <v>入力済</v>
      </c>
      <c r="AS98" s="538" t="str">
        <f t="shared" si="44"/>
        <v/>
      </c>
      <c r="AT98" s="522" t="str">
        <f t="shared" si="36"/>
        <v>入力済</v>
      </c>
      <c r="AU98" s="522" t="str">
        <f t="shared" si="45"/>
        <v/>
      </c>
      <c r="AV98" s="522" t="str">
        <f t="shared" si="37"/>
        <v/>
      </c>
      <c r="AW98" s="538" t="str">
        <f t="shared" si="38"/>
        <v/>
      </c>
      <c r="AX98" s="538" t="str">
        <f t="shared" si="46"/>
        <v/>
      </c>
      <c r="AY98" s="522" t="str">
        <f>IFERROR(VLOOKUP(K98,【参考】数式用!$AR$5:$AS$39,2, FALSE), "")</f>
        <v/>
      </c>
      <c r="AZ98" s="538" t="str">
        <f t="shared" si="47"/>
        <v/>
      </c>
      <c r="BA98" s="541" t="str">
        <f t="shared" si="39"/>
        <v>入力済</v>
      </c>
      <c r="BB98" s="522" t="str">
        <f>IFERROR(VLOOKUP(K98,【参考】数式用!$AX$3:$AY$59, 2, FALSE), "")</f>
        <v/>
      </c>
      <c r="BC98" s="538" t="str">
        <f t="shared" si="48"/>
        <v/>
      </c>
      <c r="BD98" s="541" t="str">
        <f t="shared" si="40"/>
        <v>入力済</v>
      </c>
      <c r="BE98" s="539" t="str">
        <f t="shared" si="49"/>
        <v/>
      </c>
      <c r="BF98" s="539" t="str">
        <f t="shared" si="41"/>
        <v/>
      </c>
    </row>
    <row r="99" spans="1:58" ht="109.95" customHeight="1" thickBot="1">
      <c r="A99" s="306">
        <v>87</v>
      </c>
      <c r="B99" s="690" t="str">
        <f>IF(基本情報入力シート!B121="","",基本情報入力シート!B121)</f>
        <v/>
      </c>
      <c r="C99" s="691"/>
      <c r="D99" s="691"/>
      <c r="E99" s="691"/>
      <c r="F99" s="692"/>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40" t="str">
        <f>IF(基本情報入力シート!AF121=0, "",基本情報入力シート!AF121)</f>
        <v/>
      </c>
      <c r="M99" s="566"/>
      <c r="N99" s="505" t="str">
        <f>IFERROR(VLOOKUP(K99,【参考】数式用!$A$2:$F$57,MATCH(M99,【参考】数式用!$C$3:$F$3,0)+2,0),"")</f>
        <v/>
      </c>
      <c r="O99" s="498"/>
      <c r="P99" s="537"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01"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38" t="str">
        <f>IFERROR(VLOOKUP(K99,【参考】数式用!$A$2:$N$57,14,FALSE),"")</f>
        <v/>
      </c>
      <c r="AP99" s="538" t="str">
        <f t="shared" si="33"/>
        <v/>
      </c>
      <c r="AQ99" s="542" t="str">
        <f t="shared" si="34"/>
        <v/>
      </c>
      <c r="AR99" s="522" t="str">
        <f t="shared" si="35"/>
        <v>入力済</v>
      </c>
      <c r="AS99" s="538" t="str">
        <f t="shared" si="44"/>
        <v/>
      </c>
      <c r="AT99" s="522" t="str">
        <f t="shared" si="36"/>
        <v>入力済</v>
      </c>
      <c r="AU99" s="522" t="str">
        <f t="shared" si="45"/>
        <v/>
      </c>
      <c r="AV99" s="522" t="str">
        <f t="shared" si="37"/>
        <v/>
      </c>
      <c r="AW99" s="538" t="str">
        <f t="shared" si="38"/>
        <v/>
      </c>
      <c r="AX99" s="538" t="str">
        <f t="shared" si="46"/>
        <v/>
      </c>
      <c r="AY99" s="522" t="str">
        <f>IFERROR(VLOOKUP(K99,【参考】数式用!$AR$5:$AS$39,2, FALSE), "")</f>
        <v/>
      </c>
      <c r="AZ99" s="538" t="str">
        <f t="shared" si="47"/>
        <v/>
      </c>
      <c r="BA99" s="541" t="str">
        <f t="shared" si="39"/>
        <v>入力済</v>
      </c>
      <c r="BB99" s="522" t="str">
        <f>IFERROR(VLOOKUP(K99,【参考】数式用!$AX$3:$AY$59, 2, FALSE), "")</f>
        <v/>
      </c>
      <c r="BC99" s="538" t="str">
        <f t="shared" si="48"/>
        <v/>
      </c>
      <c r="BD99" s="541" t="str">
        <f t="shared" si="40"/>
        <v>入力済</v>
      </c>
      <c r="BE99" s="539" t="str">
        <f t="shared" si="49"/>
        <v/>
      </c>
      <c r="BF99" s="539" t="str">
        <f t="shared" si="41"/>
        <v/>
      </c>
    </row>
    <row r="100" spans="1:58" ht="109.95" customHeight="1" thickBot="1">
      <c r="A100" s="306">
        <v>88</v>
      </c>
      <c r="B100" s="690" t="str">
        <f>IF(基本情報入力シート!B122="","",基本情報入力シート!B122)</f>
        <v/>
      </c>
      <c r="C100" s="691"/>
      <c r="D100" s="691"/>
      <c r="E100" s="691"/>
      <c r="F100" s="692"/>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40" t="str">
        <f>IF(基本情報入力シート!AF122=0, "",基本情報入力シート!AF122)</f>
        <v/>
      </c>
      <c r="M100" s="566"/>
      <c r="N100" s="505" t="str">
        <f>IFERROR(VLOOKUP(K100,【参考】数式用!$A$2:$F$57,MATCH(M100,【参考】数式用!$C$3:$F$3,0)+2,0),"")</f>
        <v/>
      </c>
      <c r="O100" s="498"/>
      <c r="P100" s="537"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01"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38" t="str">
        <f>IFERROR(VLOOKUP(K100,【参考】数式用!$A$2:$N$57,14,FALSE),"")</f>
        <v/>
      </c>
      <c r="AP100" s="538" t="str">
        <f t="shared" si="33"/>
        <v/>
      </c>
      <c r="AQ100" s="542" t="str">
        <f t="shared" si="34"/>
        <v/>
      </c>
      <c r="AR100" s="522" t="str">
        <f t="shared" si="35"/>
        <v>入力済</v>
      </c>
      <c r="AS100" s="538" t="str">
        <f t="shared" si="44"/>
        <v/>
      </c>
      <c r="AT100" s="522" t="str">
        <f t="shared" si="36"/>
        <v>入力済</v>
      </c>
      <c r="AU100" s="522" t="str">
        <f t="shared" si="45"/>
        <v/>
      </c>
      <c r="AV100" s="522" t="str">
        <f t="shared" si="37"/>
        <v/>
      </c>
      <c r="AW100" s="538" t="str">
        <f t="shared" si="38"/>
        <v/>
      </c>
      <c r="AX100" s="538" t="str">
        <f t="shared" si="46"/>
        <v/>
      </c>
      <c r="AY100" s="522" t="str">
        <f>IFERROR(VLOOKUP(K100,【参考】数式用!$AR$5:$AS$39,2, FALSE), "")</f>
        <v/>
      </c>
      <c r="AZ100" s="538" t="str">
        <f t="shared" si="47"/>
        <v/>
      </c>
      <c r="BA100" s="541" t="str">
        <f t="shared" si="39"/>
        <v>入力済</v>
      </c>
      <c r="BB100" s="522" t="str">
        <f>IFERROR(VLOOKUP(K100,【参考】数式用!$AX$3:$AY$59, 2, FALSE), "")</f>
        <v/>
      </c>
      <c r="BC100" s="538" t="str">
        <f t="shared" si="48"/>
        <v/>
      </c>
      <c r="BD100" s="541" t="str">
        <f t="shared" si="40"/>
        <v>入力済</v>
      </c>
      <c r="BE100" s="539" t="str">
        <f t="shared" si="49"/>
        <v/>
      </c>
      <c r="BF100" s="539" t="str">
        <f t="shared" si="41"/>
        <v/>
      </c>
    </row>
    <row r="101" spans="1:58" ht="109.95" customHeight="1" thickBot="1">
      <c r="A101" s="306">
        <v>89</v>
      </c>
      <c r="B101" s="690" t="str">
        <f>IF(基本情報入力シート!B123="","",基本情報入力シート!B123)</f>
        <v/>
      </c>
      <c r="C101" s="691"/>
      <c r="D101" s="691"/>
      <c r="E101" s="691"/>
      <c r="F101" s="692"/>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40" t="str">
        <f>IF(基本情報入力シート!AF123=0, "",基本情報入力シート!AF123)</f>
        <v/>
      </c>
      <c r="M101" s="566"/>
      <c r="N101" s="505" t="str">
        <f>IFERROR(VLOOKUP(K101,【参考】数式用!$A$2:$F$57,MATCH(M101,【参考】数式用!$C$3:$F$3,0)+2,0),"")</f>
        <v/>
      </c>
      <c r="O101" s="498"/>
      <c r="P101" s="537"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01"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38" t="str">
        <f>IFERROR(VLOOKUP(K101,【参考】数式用!$A$2:$N$57,14,FALSE),"")</f>
        <v/>
      </c>
      <c r="AP101" s="538" t="str">
        <f t="shared" si="33"/>
        <v/>
      </c>
      <c r="AQ101" s="542" t="str">
        <f t="shared" si="34"/>
        <v/>
      </c>
      <c r="AR101" s="522" t="str">
        <f t="shared" si="35"/>
        <v>入力済</v>
      </c>
      <c r="AS101" s="538" t="str">
        <f t="shared" si="44"/>
        <v/>
      </c>
      <c r="AT101" s="522" t="str">
        <f t="shared" si="36"/>
        <v>入力済</v>
      </c>
      <c r="AU101" s="522" t="str">
        <f t="shared" si="45"/>
        <v/>
      </c>
      <c r="AV101" s="522" t="str">
        <f t="shared" si="37"/>
        <v/>
      </c>
      <c r="AW101" s="538" t="str">
        <f t="shared" si="38"/>
        <v/>
      </c>
      <c r="AX101" s="538" t="str">
        <f t="shared" si="46"/>
        <v/>
      </c>
      <c r="AY101" s="522" t="str">
        <f>IFERROR(VLOOKUP(K101,【参考】数式用!$AR$5:$AS$39,2, FALSE), "")</f>
        <v/>
      </c>
      <c r="AZ101" s="538" t="str">
        <f t="shared" si="47"/>
        <v/>
      </c>
      <c r="BA101" s="541" t="str">
        <f t="shared" si="39"/>
        <v>入力済</v>
      </c>
      <c r="BB101" s="522" t="str">
        <f>IFERROR(VLOOKUP(K101,【参考】数式用!$AX$3:$AY$59, 2, FALSE), "")</f>
        <v/>
      </c>
      <c r="BC101" s="538" t="str">
        <f t="shared" si="48"/>
        <v/>
      </c>
      <c r="BD101" s="541" t="str">
        <f t="shared" si="40"/>
        <v>入力済</v>
      </c>
      <c r="BE101" s="539" t="str">
        <f t="shared" si="49"/>
        <v/>
      </c>
      <c r="BF101" s="539" t="str">
        <f t="shared" si="41"/>
        <v/>
      </c>
    </row>
    <row r="102" spans="1:58" ht="109.95" customHeight="1" thickBot="1">
      <c r="A102" s="306">
        <v>90</v>
      </c>
      <c r="B102" s="690" t="str">
        <f>IF(基本情報入力シート!B124="","",基本情報入力シート!B124)</f>
        <v/>
      </c>
      <c r="C102" s="691"/>
      <c r="D102" s="691"/>
      <c r="E102" s="691"/>
      <c r="F102" s="692"/>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40" t="str">
        <f>IF(基本情報入力シート!AF124=0, "",基本情報入力シート!AF124)</f>
        <v/>
      </c>
      <c r="M102" s="566"/>
      <c r="N102" s="505" t="str">
        <f>IFERROR(VLOOKUP(K102,【参考】数式用!$A$2:$F$57,MATCH(M102,【参考】数式用!$C$3:$F$3,0)+2,0),"")</f>
        <v/>
      </c>
      <c r="O102" s="498"/>
      <c r="P102" s="537"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01"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38" t="str">
        <f>IFERROR(VLOOKUP(K102,【参考】数式用!$A$2:$N$57,14,FALSE),"")</f>
        <v/>
      </c>
      <c r="AP102" s="538" t="str">
        <f t="shared" si="33"/>
        <v/>
      </c>
      <c r="AQ102" s="542" t="str">
        <f t="shared" si="34"/>
        <v/>
      </c>
      <c r="AR102" s="522" t="str">
        <f t="shared" si="35"/>
        <v>入力済</v>
      </c>
      <c r="AS102" s="538" t="str">
        <f t="shared" si="44"/>
        <v/>
      </c>
      <c r="AT102" s="522" t="str">
        <f t="shared" si="36"/>
        <v>入力済</v>
      </c>
      <c r="AU102" s="522" t="str">
        <f t="shared" si="45"/>
        <v/>
      </c>
      <c r="AV102" s="522" t="str">
        <f t="shared" si="37"/>
        <v/>
      </c>
      <c r="AW102" s="538" t="str">
        <f t="shared" si="38"/>
        <v/>
      </c>
      <c r="AX102" s="538" t="str">
        <f t="shared" si="46"/>
        <v/>
      </c>
      <c r="AY102" s="522" t="str">
        <f>IFERROR(VLOOKUP(K102,【参考】数式用!$AR$5:$AS$39,2, FALSE), "")</f>
        <v/>
      </c>
      <c r="AZ102" s="538" t="str">
        <f t="shared" si="47"/>
        <v/>
      </c>
      <c r="BA102" s="541" t="str">
        <f t="shared" si="39"/>
        <v>入力済</v>
      </c>
      <c r="BB102" s="522" t="str">
        <f>IFERROR(VLOOKUP(K102,【参考】数式用!$AX$3:$AY$59, 2, FALSE), "")</f>
        <v/>
      </c>
      <c r="BC102" s="538" t="str">
        <f t="shared" si="48"/>
        <v/>
      </c>
      <c r="BD102" s="541" t="str">
        <f t="shared" si="40"/>
        <v>入力済</v>
      </c>
      <c r="BE102" s="539" t="str">
        <f t="shared" si="49"/>
        <v/>
      </c>
      <c r="BF102" s="539" t="str">
        <f t="shared" si="41"/>
        <v/>
      </c>
    </row>
    <row r="103" spans="1:58" ht="109.95" customHeight="1" thickBot="1">
      <c r="A103" s="306">
        <v>91</v>
      </c>
      <c r="B103" s="690" t="str">
        <f>IF(基本情報入力シート!B125="","",基本情報入力シート!B125)</f>
        <v/>
      </c>
      <c r="C103" s="691"/>
      <c r="D103" s="691"/>
      <c r="E103" s="691"/>
      <c r="F103" s="692"/>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40" t="str">
        <f>IF(基本情報入力シート!AF125=0, "",基本情報入力シート!AF125)</f>
        <v/>
      </c>
      <c r="M103" s="566"/>
      <c r="N103" s="505" t="str">
        <f>IFERROR(VLOOKUP(K103,【参考】数式用!$A$2:$F$57,MATCH(M103,【参考】数式用!$C$3:$F$3,0)+2,0),"")</f>
        <v/>
      </c>
      <c r="O103" s="498"/>
      <c r="P103" s="537"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01"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38" t="str">
        <f>IFERROR(VLOOKUP(K103,【参考】数式用!$A$2:$N$57,14,FALSE),"")</f>
        <v/>
      </c>
      <c r="AP103" s="538" t="str">
        <f t="shared" si="33"/>
        <v/>
      </c>
      <c r="AQ103" s="542" t="str">
        <f t="shared" si="34"/>
        <v/>
      </c>
      <c r="AR103" s="522" t="str">
        <f t="shared" si="35"/>
        <v>入力済</v>
      </c>
      <c r="AS103" s="538" t="str">
        <f t="shared" si="44"/>
        <v/>
      </c>
      <c r="AT103" s="522" t="str">
        <f t="shared" si="36"/>
        <v>入力済</v>
      </c>
      <c r="AU103" s="522" t="str">
        <f t="shared" si="45"/>
        <v/>
      </c>
      <c r="AV103" s="522" t="str">
        <f t="shared" si="37"/>
        <v/>
      </c>
      <c r="AW103" s="538" t="str">
        <f t="shared" si="38"/>
        <v/>
      </c>
      <c r="AX103" s="538" t="str">
        <f t="shared" si="46"/>
        <v/>
      </c>
      <c r="AY103" s="522" t="str">
        <f>IFERROR(VLOOKUP(K103,【参考】数式用!$AR$5:$AS$39,2, FALSE), "")</f>
        <v/>
      </c>
      <c r="AZ103" s="538" t="str">
        <f t="shared" si="47"/>
        <v/>
      </c>
      <c r="BA103" s="541" t="str">
        <f t="shared" si="39"/>
        <v>入力済</v>
      </c>
      <c r="BB103" s="522" t="str">
        <f>IFERROR(VLOOKUP(K103,【参考】数式用!$AX$3:$AY$59, 2, FALSE), "")</f>
        <v/>
      </c>
      <c r="BC103" s="538" t="str">
        <f t="shared" si="48"/>
        <v/>
      </c>
      <c r="BD103" s="541" t="str">
        <f t="shared" si="40"/>
        <v>入力済</v>
      </c>
      <c r="BE103" s="539" t="str">
        <f t="shared" si="49"/>
        <v/>
      </c>
      <c r="BF103" s="539" t="str">
        <f t="shared" si="41"/>
        <v/>
      </c>
    </row>
    <row r="104" spans="1:58" ht="109.95" customHeight="1" thickBot="1">
      <c r="A104" s="306">
        <v>92</v>
      </c>
      <c r="B104" s="690" t="str">
        <f>IF(基本情報入力シート!B126="","",基本情報入力シート!B126)</f>
        <v/>
      </c>
      <c r="C104" s="691"/>
      <c r="D104" s="691"/>
      <c r="E104" s="691"/>
      <c r="F104" s="692"/>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40" t="str">
        <f>IF(基本情報入力シート!AF126=0, "",基本情報入力シート!AF126)</f>
        <v/>
      </c>
      <c r="M104" s="566"/>
      <c r="N104" s="505" t="str">
        <f>IFERROR(VLOOKUP(K104,【参考】数式用!$A$2:$F$57,MATCH(M104,【参考】数式用!$C$3:$F$3,0)+2,0),"")</f>
        <v/>
      </c>
      <c r="O104" s="498"/>
      <c r="P104" s="537"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01"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38" t="str">
        <f>IFERROR(VLOOKUP(K104,【参考】数式用!$A$2:$N$57,14,FALSE),"")</f>
        <v/>
      </c>
      <c r="AP104" s="538" t="str">
        <f t="shared" si="33"/>
        <v/>
      </c>
      <c r="AQ104" s="542" t="str">
        <f t="shared" si="34"/>
        <v/>
      </c>
      <c r="AR104" s="522" t="str">
        <f t="shared" si="35"/>
        <v>入力済</v>
      </c>
      <c r="AS104" s="538" t="str">
        <f t="shared" si="44"/>
        <v/>
      </c>
      <c r="AT104" s="522" t="str">
        <f t="shared" si="36"/>
        <v>入力済</v>
      </c>
      <c r="AU104" s="522" t="str">
        <f t="shared" si="45"/>
        <v/>
      </c>
      <c r="AV104" s="522" t="str">
        <f t="shared" si="37"/>
        <v/>
      </c>
      <c r="AW104" s="538" t="str">
        <f t="shared" si="38"/>
        <v/>
      </c>
      <c r="AX104" s="538" t="str">
        <f t="shared" si="46"/>
        <v/>
      </c>
      <c r="AY104" s="522" t="str">
        <f>IFERROR(VLOOKUP(K104,【参考】数式用!$AR$5:$AS$39,2, FALSE), "")</f>
        <v/>
      </c>
      <c r="AZ104" s="538" t="str">
        <f t="shared" si="47"/>
        <v/>
      </c>
      <c r="BA104" s="541" t="str">
        <f t="shared" si="39"/>
        <v>入力済</v>
      </c>
      <c r="BB104" s="522" t="str">
        <f>IFERROR(VLOOKUP(K104,【参考】数式用!$AX$3:$AY$59, 2, FALSE), "")</f>
        <v/>
      </c>
      <c r="BC104" s="538" t="str">
        <f t="shared" si="48"/>
        <v/>
      </c>
      <c r="BD104" s="541" t="str">
        <f t="shared" si="40"/>
        <v>入力済</v>
      </c>
      <c r="BE104" s="539" t="str">
        <f t="shared" si="49"/>
        <v/>
      </c>
      <c r="BF104" s="539" t="str">
        <f t="shared" si="41"/>
        <v/>
      </c>
    </row>
    <row r="105" spans="1:58" ht="109.95" customHeight="1" thickBot="1">
      <c r="A105" s="306">
        <v>93</v>
      </c>
      <c r="B105" s="690" t="str">
        <f>IF(基本情報入力シート!B127="","",基本情報入力シート!B127)</f>
        <v/>
      </c>
      <c r="C105" s="691"/>
      <c r="D105" s="691"/>
      <c r="E105" s="691"/>
      <c r="F105" s="692"/>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40" t="str">
        <f>IF(基本情報入力シート!AF127=0, "",基本情報入力シート!AF127)</f>
        <v/>
      </c>
      <c r="M105" s="566"/>
      <c r="N105" s="505" t="str">
        <f>IFERROR(VLOOKUP(K105,【参考】数式用!$A$2:$F$57,MATCH(M105,【参考】数式用!$C$3:$F$3,0)+2,0),"")</f>
        <v/>
      </c>
      <c r="O105" s="498"/>
      <c r="P105" s="537"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01"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38" t="str">
        <f>IFERROR(VLOOKUP(K105,【参考】数式用!$A$2:$N$57,14,FALSE),"")</f>
        <v/>
      </c>
      <c r="AP105" s="538" t="str">
        <f t="shared" si="33"/>
        <v/>
      </c>
      <c r="AQ105" s="542" t="str">
        <f t="shared" si="34"/>
        <v/>
      </c>
      <c r="AR105" s="522" t="str">
        <f t="shared" si="35"/>
        <v>入力済</v>
      </c>
      <c r="AS105" s="538" t="str">
        <f t="shared" si="44"/>
        <v/>
      </c>
      <c r="AT105" s="522" t="str">
        <f t="shared" si="36"/>
        <v>入力済</v>
      </c>
      <c r="AU105" s="522" t="str">
        <f t="shared" si="45"/>
        <v/>
      </c>
      <c r="AV105" s="522" t="str">
        <f t="shared" si="37"/>
        <v/>
      </c>
      <c r="AW105" s="538" t="str">
        <f t="shared" si="38"/>
        <v/>
      </c>
      <c r="AX105" s="538" t="str">
        <f t="shared" si="46"/>
        <v/>
      </c>
      <c r="AY105" s="522" t="str">
        <f>IFERROR(VLOOKUP(K105,【参考】数式用!$AR$5:$AS$39,2, FALSE), "")</f>
        <v/>
      </c>
      <c r="AZ105" s="538" t="str">
        <f t="shared" si="47"/>
        <v/>
      </c>
      <c r="BA105" s="541" t="str">
        <f t="shared" si="39"/>
        <v>入力済</v>
      </c>
      <c r="BB105" s="522" t="str">
        <f>IFERROR(VLOOKUP(K105,【参考】数式用!$AX$3:$AY$59, 2, FALSE), "")</f>
        <v/>
      </c>
      <c r="BC105" s="538" t="str">
        <f t="shared" si="48"/>
        <v/>
      </c>
      <c r="BD105" s="541" t="str">
        <f t="shared" si="40"/>
        <v>入力済</v>
      </c>
      <c r="BE105" s="539" t="str">
        <f t="shared" si="49"/>
        <v/>
      </c>
      <c r="BF105" s="539" t="str">
        <f t="shared" si="41"/>
        <v/>
      </c>
    </row>
    <row r="106" spans="1:58" ht="109.95" customHeight="1" thickBot="1">
      <c r="A106" s="306">
        <v>94</v>
      </c>
      <c r="B106" s="690" t="str">
        <f>IF(基本情報入力シート!B128="","",基本情報入力シート!B128)</f>
        <v/>
      </c>
      <c r="C106" s="691"/>
      <c r="D106" s="691"/>
      <c r="E106" s="691"/>
      <c r="F106" s="692"/>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40" t="str">
        <f>IF(基本情報入力シート!AF128=0, "",基本情報入力シート!AF128)</f>
        <v/>
      </c>
      <c r="M106" s="566"/>
      <c r="N106" s="505" t="str">
        <f>IFERROR(VLOOKUP(K106,【参考】数式用!$A$2:$F$57,MATCH(M106,【参考】数式用!$C$3:$F$3,0)+2,0),"")</f>
        <v/>
      </c>
      <c r="O106" s="498"/>
      <c r="P106" s="537"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01"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38" t="str">
        <f>IFERROR(VLOOKUP(K106,【参考】数式用!$A$2:$N$57,14,FALSE),"")</f>
        <v/>
      </c>
      <c r="AP106" s="538" t="str">
        <f t="shared" si="33"/>
        <v/>
      </c>
      <c r="AQ106" s="542" t="str">
        <f t="shared" si="34"/>
        <v/>
      </c>
      <c r="AR106" s="522" t="str">
        <f t="shared" si="35"/>
        <v>入力済</v>
      </c>
      <c r="AS106" s="538" t="str">
        <f t="shared" si="44"/>
        <v/>
      </c>
      <c r="AT106" s="522" t="str">
        <f t="shared" si="36"/>
        <v>入力済</v>
      </c>
      <c r="AU106" s="522" t="str">
        <f t="shared" si="45"/>
        <v/>
      </c>
      <c r="AV106" s="522" t="str">
        <f t="shared" si="37"/>
        <v/>
      </c>
      <c r="AW106" s="538" t="str">
        <f t="shared" si="38"/>
        <v/>
      </c>
      <c r="AX106" s="538" t="str">
        <f t="shared" si="46"/>
        <v/>
      </c>
      <c r="AY106" s="522" t="str">
        <f>IFERROR(VLOOKUP(K106,【参考】数式用!$AR$5:$AS$39,2, FALSE), "")</f>
        <v/>
      </c>
      <c r="AZ106" s="538" t="str">
        <f t="shared" si="47"/>
        <v/>
      </c>
      <c r="BA106" s="541" t="str">
        <f t="shared" si="39"/>
        <v>入力済</v>
      </c>
      <c r="BB106" s="522" t="str">
        <f>IFERROR(VLOOKUP(K106,【参考】数式用!$AX$3:$AY$59, 2, FALSE), "")</f>
        <v/>
      </c>
      <c r="BC106" s="538" t="str">
        <f t="shared" si="48"/>
        <v/>
      </c>
      <c r="BD106" s="541" t="str">
        <f t="shared" si="40"/>
        <v>入力済</v>
      </c>
      <c r="BE106" s="539" t="str">
        <f t="shared" si="49"/>
        <v/>
      </c>
      <c r="BF106" s="539" t="str">
        <f t="shared" si="41"/>
        <v/>
      </c>
    </row>
    <row r="107" spans="1:58" ht="109.95" customHeight="1" thickBot="1">
      <c r="A107" s="306">
        <v>95</v>
      </c>
      <c r="B107" s="690" t="str">
        <f>IF(基本情報入力シート!B129="","",基本情報入力シート!B129)</f>
        <v/>
      </c>
      <c r="C107" s="691"/>
      <c r="D107" s="691"/>
      <c r="E107" s="691"/>
      <c r="F107" s="692"/>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40" t="str">
        <f>IF(基本情報入力シート!AF129=0, "",基本情報入力シート!AF129)</f>
        <v/>
      </c>
      <c r="M107" s="566"/>
      <c r="N107" s="505" t="str">
        <f>IFERROR(VLOOKUP(K107,【参考】数式用!$A$2:$F$57,MATCH(M107,【参考】数式用!$C$3:$F$3,0)+2,0),"")</f>
        <v/>
      </c>
      <c r="O107" s="498"/>
      <c r="P107" s="537"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01"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38" t="str">
        <f>IFERROR(VLOOKUP(K107,【参考】数式用!$A$2:$N$57,14,FALSE),"")</f>
        <v/>
      </c>
      <c r="AP107" s="538" t="str">
        <f t="shared" si="33"/>
        <v/>
      </c>
      <c r="AQ107" s="542" t="str">
        <f t="shared" si="34"/>
        <v/>
      </c>
      <c r="AR107" s="522" t="str">
        <f t="shared" si="35"/>
        <v>入力済</v>
      </c>
      <c r="AS107" s="538" t="str">
        <f t="shared" si="44"/>
        <v/>
      </c>
      <c r="AT107" s="522" t="str">
        <f t="shared" si="36"/>
        <v>入力済</v>
      </c>
      <c r="AU107" s="522" t="str">
        <f t="shared" si="45"/>
        <v/>
      </c>
      <c r="AV107" s="522" t="str">
        <f t="shared" si="37"/>
        <v/>
      </c>
      <c r="AW107" s="538" t="str">
        <f t="shared" si="38"/>
        <v/>
      </c>
      <c r="AX107" s="538" t="str">
        <f t="shared" si="46"/>
        <v/>
      </c>
      <c r="AY107" s="522" t="str">
        <f>IFERROR(VLOOKUP(K107,【参考】数式用!$AR$5:$AS$39,2, FALSE), "")</f>
        <v/>
      </c>
      <c r="AZ107" s="538" t="str">
        <f t="shared" si="47"/>
        <v/>
      </c>
      <c r="BA107" s="541" t="str">
        <f t="shared" si="39"/>
        <v>入力済</v>
      </c>
      <c r="BB107" s="522" t="str">
        <f>IFERROR(VLOOKUP(K107,【参考】数式用!$AX$3:$AY$59, 2, FALSE), "")</f>
        <v/>
      </c>
      <c r="BC107" s="538" t="str">
        <f t="shared" si="48"/>
        <v/>
      </c>
      <c r="BD107" s="541" t="str">
        <f t="shared" si="40"/>
        <v>入力済</v>
      </c>
      <c r="BE107" s="539" t="str">
        <f t="shared" si="49"/>
        <v/>
      </c>
      <c r="BF107" s="539" t="str">
        <f t="shared" si="41"/>
        <v/>
      </c>
    </row>
    <row r="108" spans="1:58" ht="109.95" customHeight="1" thickBot="1">
      <c r="A108" s="306">
        <v>96</v>
      </c>
      <c r="B108" s="690" t="str">
        <f>IF(基本情報入力シート!B130="","",基本情報入力シート!B130)</f>
        <v/>
      </c>
      <c r="C108" s="691"/>
      <c r="D108" s="691"/>
      <c r="E108" s="691"/>
      <c r="F108" s="692"/>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40" t="str">
        <f>IF(基本情報入力シート!AF130=0, "",基本情報入力シート!AF130)</f>
        <v/>
      </c>
      <c r="M108" s="566"/>
      <c r="N108" s="505" t="str">
        <f>IFERROR(VLOOKUP(K108,【参考】数式用!$A$2:$F$57,MATCH(M108,【参考】数式用!$C$3:$F$3,0)+2,0),"")</f>
        <v/>
      </c>
      <c r="O108" s="498"/>
      <c r="P108" s="537"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01"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38" t="str">
        <f>IFERROR(VLOOKUP(K108,【参考】数式用!$A$2:$N$57,14,FALSE),"")</f>
        <v/>
      </c>
      <c r="AP108" s="538" t="str">
        <f t="shared" si="33"/>
        <v/>
      </c>
      <c r="AQ108" s="542" t="str">
        <f t="shared" si="34"/>
        <v/>
      </c>
      <c r="AR108" s="522" t="str">
        <f t="shared" si="35"/>
        <v>入力済</v>
      </c>
      <c r="AS108" s="538" t="str">
        <f t="shared" si="44"/>
        <v/>
      </c>
      <c r="AT108" s="522" t="str">
        <f t="shared" si="36"/>
        <v>入力済</v>
      </c>
      <c r="AU108" s="522" t="str">
        <f t="shared" si="45"/>
        <v/>
      </c>
      <c r="AV108" s="522" t="str">
        <f t="shared" si="37"/>
        <v/>
      </c>
      <c r="AW108" s="538" t="str">
        <f t="shared" si="38"/>
        <v/>
      </c>
      <c r="AX108" s="538" t="str">
        <f t="shared" si="46"/>
        <v/>
      </c>
      <c r="AY108" s="522" t="str">
        <f>IFERROR(VLOOKUP(K108,【参考】数式用!$AR$5:$AS$39,2, FALSE), "")</f>
        <v/>
      </c>
      <c r="AZ108" s="538" t="str">
        <f t="shared" si="47"/>
        <v/>
      </c>
      <c r="BA108" s="541" t="str">
        <f t="shared" si="39"/>
        <v>入力済</v>
      </c>
      <c r="BB108" s="522" t="str">
        <f>IFERROR(VLOOKUP(K108,【参考】数式用!$AX$3:$AY$59, 2, FALSE), "")</f>
        <v/>
      </c>
      <c r="BC108" s="538" t="str">
        <f t="shared" si="48"/>
        <v/>
      </c>
      <c r="BD108" s="541" t="str">
        <f t="shared" si="40"/>
        <v>入力済</v>
      </c>
      <c r="BE108" s="539" t="str">
        <f t="shared" si="49"/>
        <v/>
      </c>
      <c r="BF108" s="539" t="str">
        <f t="shared" si="41"/>
        <v/>
      </c>
    </row>
    <row r="109" spans="1:58" ht="109.95" customHeight="1" thickBot="1">
      <c r="A109" s="306">
        <v>97</v>
      </c>
      <c r="B109" s="690" t="str">
        <f>IF(基本情報入力シート!B131="","",基本情報入力シート!B131)</f>
        <v/>
      </c>
      <c r="C109" s="691"/>
      <c r="D109" s="691"/>
      <c r="E109" s="691"/>
      <c r="F109" s="692"/>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40" t="str">
        <f>IF(基本情報入力シート!AF131=0, "",基本情報入力シート!AF131)</f>
        <v/>
      </c>
      <c r="M109" s="566"/>
      <c r="N109" s="505" t="str">
        <f>IFERROR(VLOOKUP(K109,【参考】数式用!$A$2:$F$57,MATCH(M109,【参考】数式用!$C$3:$F$3,0)+2,0),"")</f>
        <v/>
      </c>
      <c r="O109" s="498"/>
      <c r="P109" s="537"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01"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38" t="str">
        <f>IFERROR(VLOOKUP(K109,【参考】数式用!$A$2:$N$57,14,FALSE),"")</f>
        <v/>
      </c>
      <c r="AP109" s="538" t="str">
        <f t="shared" ref="AP109:AP112" si="52">IF(AND(K109&lt;&gt;"",AO109="加算対象"),"N列に色付け","")</f>
        <v/>
      </c>
      <c r="AQ109" s="542" t="str">
        <f t="shared" si="34"/>
        <v/>
      </c>
      <c r="AR109" s="522" t="str">
        <f t="shared" si="35"/>
        <v>入力済</v>
      </c>
      <c r="AS109" s="538" t="str">
        <f t="shared" si="44"/>
        <v/>
      </c>
      <c r="AT109" s="522" t="str">
        <f t="shared" si="36"/>
        <v>入力済</v>
      </c>
      <c r="AU109" s="522" t="str">
        <f t="shared" si="45"/>
        <v/>
      </c>
      <c r="AV109" s="522" t="str">
        <f t="shared" ref="AV109:AV112" si="53">IF(AND(AO109="加算対象",O109&lt;&gt;"処遇改善加算Ⅲ",O109&lt;&gt;"処遇改善加算Ⅳ", O109&lt;&gt;"", AU109&lt;&gt;"対象外"), 1,"")</f>
        <v/>
      </c>
      <c r="AW109" s="538" t="str">
        <f t="shared" ref="AW109:AW112" si="54">IF(AND(AV109=1, OR(AI109=0,AI109=""),AO109="加算対象"),"AH列に色付け","")</f>
        <v/>
      </c>
      <c r="AX109" s="538" t="str">
        <f t="shared" si="46"/>
        <v/>
      </c>
      <c r="AY109" s="522" t="str">
        <f>IFERROR(VLOOKUP(K109,【参考】数式用!$AR$5:$AS$39,2, FALSE), "")</f>
        <v/>
      </c>
      <c r="AZ109" s="538" t="str">
        <f t="shared" si="47"/>
        <v/>
      </c>
      <c r="BA109" s="541" t="str">
        <f t="shared" si="39"/>
        <v>入力済</v>
      </c>
      <c r="BB109" s="522" t="str">
        <f>IFERROR(VLOOKUP(K109,【参考】数式用!$AX$3:$AY$59, 2, FALSE), "")</f>
        <v/>
      </c>
      <c r="BC109" s="538" t="str">
        <f t="shared" si="48"/>
        <v/>
      </c>
      <c r="BD109" s="541" t="str">
        <f t="shared" si="40"/>
        <v>入力済</v>
      </c>
      <c r="BE109" s="539" t="str">
        <f t="shared" si="49"/>
        <v/>
      </c>
      <c r="BF109" s="539" t="str">
        <f t="shared" si="41"/>
        <v/>
      </c>
    </row>
    <row r="110" spans="1:58" ht="109.95" customHeight="1" thickBot="1">
      <c r="A110" s="306">
        <v>98</v>
      </c>
      <c r="B110" s="690" t="str">
        <f>IF(基本情報入力シート!B132="","",基本情報入力シート!B132)</f>
        <v/>
      </c>
      <c r="C110" s="691"/>
      <c r="D110" s="691"/>
      <c r="E110" s="691"/>
      <c r="F110" s="692"/>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40" t="str">
        <f>IF(基本情報入力シート!AF132=0, "",基本情報入力シート!AF132)</f>
        <v/>
      </c>
      <c r="M110" s="566"/>
      <c r="N110" s="505" t="str">
        <f>IFERROR(VLOOKUP(K110,【参考】数式用!$A$2:$F$57,MATCH(M110,【参考】数式用!$C$3:$F$3,0)+2,0),"")</f>
        <v/>
      </c>
      <c r="O110" s="498"/>
      <c r="P110" s="537"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01"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38" t="str">
        <f>IFERROR(VLOOKUP(K110,【参考】数式用!$A$2:$N$57,14,FALSE),"")</f>
        <v/>
      </c>
      <c r="AP110" s="538" t="str">
        <f t="shared" si="52"/>
        <v/>
      </c>
      <c r="AQ110" s="542" t="str">
        <f t="shared" si="34"/>
        <v/>
      </c>
      <c r="AR110" s="522" t="str">
        <f t="shared" si="35"/>
        <v>入力済</v>
      </c>
      <c r="AS110" s="538" t="str">
        <f t="shared" si="44"/>
        <v/>
      </c>
      <c r="AT110" s="522" t="str">
        <f t="shared" si="36"/>
        <v>入力済</v>
      </c>
      <c r="AU110" s="522" t="str">
        <f t="shared" si="45"/>
        <v/>
      </c>
      <c r="AV110" s="522" t="str">
        <f t="shared" si="53"/>
        <v/>
      </c>
      <c r="AW110" s="538" t="str">
        <f t="shared" si="54"/>
        <v/>
      </c>
      <c r="AX110" s="538" t="str">
        <f t="shared" si="46"/>
        <v/>
      </c>
      <c r="AY110" s="522" t="str">
        <f>IFERROR(VLOOKUP(K110,【参考】数式用!$AR$5:$AS$39,2, FALSE), "")</f>
        <v/>
      </c>
      <c r="AZ110" s="538" t="str">
        <f t="shared" si="47"/>
        <v/>
      </c>
      <c r="BA110" s="541" t="str">
        <f t="shared" si="39"/>
        <v>入力済</v>
      </c>
      <c r="BB110" s="522" t="str">
        <f>IFERROR(VLOOKUP(K110,【参考】数式用!$AX$3:$AY$59, 2, FALSE), "")</f>
        <v/>
      </c>
      <c r="BC110" s="538" t="str">
        <f t="shared" si="48"/>
        <v/>
      </c>
      <c r="BD110" s="541" t="str">
        <f t="shared" si="40"/>
        <v>入力済</v>
      </c>
      <c r="BE110" s="539" t="str">
        <f t="shared" si="49"/>
        <v/>
      </c>
      <c r="BF110" s="539" t="str">
        <f t="shared" si="41"/>
        <v/>
      </c>
    </row>
    <row r="111" spans="1:58" ht="109.95" customHeight="1" thickBot="1">
      <c r="A111" s="306">
        <v>99</v>
      </c>
      <c r="B111" s="690" t="str">
        <f>IF(基本情報入力シート!B133="","",基本情報入力シート!B133)</f>
        <v/>
      </c>
      <c r="C111" s="691"/>
      <c r="D111" s="691"/>
      <c r="E111" s="691"/>
      <c r="F111" s="692"/>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40" t="str">
        <f>IF(基本情報入力シート!AF133=0, "",基本情報入力シート!AF133)</f>
        <v/>
      </c>
      <c r="M111" s="566"/>
      <c r="N111" s="505" t="str">
        <f>IFERROR(VLOOKUP(K111,【参考】数式用!$A$2:$F$57,MATCH(M111,【参考】数式用!$C$3:$F$3,0)+2,0),"")</f>
        <v/>
      </c>
      <c r="O111" s="498"/>
      <c r="P111" s="537"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01"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38" t="str">
        <f>IFERROR(VLOOKUP(K111,【参考】数式用!$A$2:$N$57,14,FALSE),"")</f>
        <v/>
      </c>
      <c r="AP111" s="538" t="str">
        <f t="shared" si="52"/>
        <v/>
      </c>
      <c r="AQ111" s="542" t="str">
        <f t="shared" si="34"/>
        <v/>
      </c>
      <c r="AR111" s="522" t="str">
        <f t="shared" si="35"/>
        <v>入力済</v>
      </c>
      <c r="AS111" s="538" t="str">
        <f t="shared" si="44"/>
        <v/>
      </c>
      <c r="AT111" s="522" t="str">
        <f t="shared" si="36"/>
        <v>入力済</v>
      </c>
      <c r="AU111" s="522" t="str">
        <f t="shared" si="45"/>
        <v/>
      </c>
      <c r="AV111" s="522" t="str">
        <f t="shared" si="53"/>
        <v/>
      </c>
      <c r="AW111" s="538" t="str">
        <f t="shared" si="54"/>
        <v/>
      </c>
      <c r="AX111" s="538" t="str">
        <f t="shared" si="46"/>
        <v/>
      </c>
      <c r="AY111" s="522" t="str">
        <f>IFERROR(VLOOKUP(K111,【参考】数式用!$AR$5:$AS$39,2, FALSE), "")</f>
        <v/>
      </c>
      <c r="AZ111" s="538" t="str">
        <f t="shared" si="47"/>
        <v/>
      </c>
      <c r="BA111" s="541" t="str">
        <f t="shared" si="39"/>
        <v>入力済</v>
      </c>
      <c r="BB111" s="522" t="str">
        <f>IFERROR(VLOOKUP(K111,【参考】数式用!$AX$3:$AY$59, 2, FALSE), "")</f>
        <v/>
      </c>
      <c r="BC111" s="538" t="str">
        <f t="shared" si="48"/>
        <v/>
      </c>
      <c r="BD111" s="541" t="str">
        <f t="shared" si="40"/>
        <v>入力済</v>
      </c>
      <c r="BE111" s="539" t="str">
        <f t="shared" si="49"/>
        <v/>
      </c>
      <c r="BF111" s="539" t="str">
        <f t="shared" si="41"/>
        <v/>
      </c>
    </row>
    <row r="112" spans="1:58" ht="109.95" customHeight="1" thickBot="1">
      <c r="A112" s="306">
        <v>100</v>
      </c>
      <c r="B112" s="687" t="str">
        <f>IF(基本情報入力シート!B134="","",基本情報入力シート!B134)</f>
        <v/>
      </c>
      <c r="C112" s="688"/>
      <c r="D112" s="688"/>
      <c r="E112" s="688"/>
      <c r="F112" s="689"/>
      <c r="G112" s="330" t="str">
        <f>IF(基本情報入力シート!L134="", "", 基本情報入力シート!L134)</f>
        <v/>
      </c>
      <c r="H112" s="330" t="str">
        <f>IF(基本情報入力シート!Q134="", "", 基本情報入力シート!Q134)</f>
        <v/>
      </c>
      <c r="I112" s="330" t="str">
        <f>IF(基本情報入力シート!V134="", "", 基本情報入力シート!V134)</f>
        <v/>
      </c>
      <c r="J112" s="330" t="str">
        <f>IF(基本情報入力シート!W134="", "", 基本情報入力シート!W134)</f>
        <v/>
      </c>
      <c r="K112" s="330" t="str">
        <f>IF(基本情報入力シート!Z134="", "", 基本情報入力シート!Z134)</f>
        <v/>
      </c>
      <c r="L112" s="331" t="str">
        <f>IF(基本情報入力シート!AF134=0, "",基本情報入力シート!AF134)</f>
        <v/>
      </c>
      <c r="M112" s="567"/>
      <c r="N112" s="505" t="str">
        <f>IFERROR(VLOOKUP(K112,【参考】数式用!$A$2:$F$57,MATCH(M112,【参考】数式用!$C$3:$F$3,0)+2,0),"")</f>
        <v/>
      </c>
      <c r="O112" s="499"/>
      <c r="P112" s="333"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01" t="str">
        <f t="shared" si="43"/>
        <v/>
      </c>
      <c r="AE112" s="310" t="str">
        <f>IFERROR(ROUNDDOWN(ROUNDDOWN(ROUND(L112*VLOOKUP(K112,【参考】数式用!$A$4:$F$57,MATCH("処遇改善加算Ⅳ",【参考】数式用!$C$3:$F$3,0)+2,0),0),0)*AA112*0.5,0), "")</f>
        <v/>
      </c>
      <c r="AF112" s="340"/>
      <c r="AG112" s="341"/>
      <c r="AH112" s="341"/>
      <c r="AI112" s="321"/>
      <c r="AJ112" s="323"/>
      <c r="AK112" s="342"/>
      <c r="AL112" s="327" t="str">
        <f t="shared" si="32"/>
        <v/>
      </c>
      <c r="AM112" s="328" t="str">
        <f t="shared" si="50"/>
        <v/>
      </c>
      <c r="AN112" s="258"/>
      <c r="AO112" s="538" t="str">
        <f>IFERROR(VLOOKUP(K112,【参考】数式用!$A$2:$N$57,14,FALSE),"")</f>
        <v/>
      </c>
      <c r="AP112" s="538" t="str">
        <f t="shared" si="52"/>
        <v/>
      </c>
      <c r="AQ112" s="542" t="str">
        <f t="shared" si="34"/>
        <v/>
      </c>
      <c r="AR112" s="522" t="str">
        <f t="shared" si="35"/>
        <v>入力済</v>
      </c>
      <c r="AS112" s="538" t="str">
        <f t="shared" si="44"/>
        <v/>
      </c>
      <c r="AT112" s="522" t="str">
        <f t="shared" si="36"/>
        <v>入力済</v>
      </c>
      <c r="AU112" s="522" t="str">
        <f t="shared" si="45"/>
        <v/>
      </c>
      <c r="AV112" s="522" t="str">
        <f t="shared" si="53"/>
        <v/>
      </c>
      <c r="AW112" s="538" t="str">
        <f t="shared" si="54"/>
        <v/>
      </c>
      <c r="AX112" s="538" t="str">
        <f t="shared" si="46"/>
        <v/>
      </c>
      <c r="AY112" s="522" t="str">
        <f>IFERROR(VLOOKUP(K112,【参考】数式用!$AR$5:$AS$39,2, FALSE), "")</f>
        <v/>
      </c>
      <c r="AZ112" s="538" t="str">
        <f t="shared" si="47"/>
        <v/>
      </c>
      <c r="BA112" s="541" t="str">
        <f t="shared" si="39"/>
        <v>入力済</v>
      </c>
      <c r="BB112" s="522" t="str">
        <f>IFERROR(VLOOKUP(K112,【参考】数式用!$AX$3:$AY$59, 2, FALSE), "")</f>
        <v/>
      </c>
      <c r="BC112" s="538" t="str">
        <f t="shared" si="48"/>
        <v/>
      </c>
      <c r="BD112" s="541" t="str">
        <f t="shared" si="40"/>
        <v>入力済</v>
      </c>
      <c r="BE112" s="539" t="str">
        <f t="shared" si="49"/>
        <v/>
      </c>
      <c r="BF112" s="539" t="str">
        <f t="shared" si="41"/>
        <v/>
      </c>
    </row>
    <row r="113" spans="1:58" ht="109.95" customHeight="1" thickBot="1">
      <c r="A113" s="306">
        <v>101</v>
      </c>
      <c r="B113" s="687" t="str">
        <f>IF(基本情報入力シート!B135="","",基本情報入力シート!B135)</f>
        <v/>
      </c>
      <c r="C113" s="688"/>
      <c r="D113" s="688"/>
      <c r="E113" s="688"/>
      <c r="F113" s="689"/>
      <c r="G113" s="330" t="str">
        <f>IF(基本情報入力シート!L135="", "", 基本情報入力シート!L135)</f>
        <v/>
      </c>
      <c r="H113" s="330" t="str">
        <f>IF(基本情報入力シート!Q135="", "", 基本情報入力シート!Q135)</f>
        <v/>
      </c>
      <c r="I113" s="330" t="str">
        <f>IF(基本情報入力シート!V135="", "", 基本情報入力シート!V135)</f>
        <v/>
      </c>
      <c r="J113" s="330" t="str">
        <f>IF(基本情報入力シート!W135="", "", 基本情報入力シート!W135)</f>
        <v/>
      </c>
      <c r="K113" s="330" t="str">
        <f>IF(基本情報入力シート!Z135="", "", 基本情報入力シート!Z135)</f>
        <v/>
      </c>
      <c r="L113" s="331" t="str">
        <f>IF(基本情報入力シート!AF135=0, "",基本情報入力シート!AF135)</f>
        <v/>
      </c>
      <c r="M113" s="567"/>
      <c r="N113" s="505" t="str">
        <f>IFERROR(VLOOKUP(K113,【参考】数式用!$A$2:$F$57,MATCH(M113,【参考】数式用!$C$3:$F$3,0)+2,0),"")</f>
        <v/>
      </c>
      <c r="O113" s="499"/>
      <c r="P113" s="333" t="str">
        <f>IFERROR(VLOOKUP(K113,【参考】数式用!$A$2:$F$57,MATCH(O113,【参考】数式用!$C$3:$F$3,0)+2,0),"")</f>
        <v/>
      </c>
      <c r="Q113" s="313" t="s">
        <v>113</v>
      </c>
      <c r="R113" s="311"/>
      <c r="S113" s="312" t="s">
        <v>178</v>
      </c>
      <c r="T113" s="311"/>
      <c r="U113" s="312" t="s">
        <v>179</v>
      </c>
      <c r="V113" s="311"/>
      <c r="W113" s="312" t="s">
        <v>178</v>
      </c>
      <c r="X113" s="311"/>
      <c r="Y113" s="312" t="s">
        <v>180</v>
      </c>
      <c r="Z113" s="312" t="s">
        <v>181</v>
      </c>
      <c r="AA113" s="312" t="str">
        <f t="shared" ref="AA113:AA176" si="55">IF(R113&gt;=1,(V113*12+X113)-(R113*12+T113)+1,"")</f>
        <v/>
      </c>
      <c r="AB113" s="308" t="s">
        <v>182</v>
      </c>
      <c r="AC113" s="309" t="str">
        <f t="shared" ref="AC113:AC176" si="56">IFERROR(ROUNDDOWN(ROUND(L113*P113,0),0)*AA113,"")</f>
        <v/>
      </c>
      <c r="AD113" s="501" t="str">
        <f t="shared" ref="AD113:AD176" si="57">IFERROR(ROUNDDOWN(ROUND(L113*(P113-N113),0),0)*AA113,"")</f>
        <v/>
      </c>
      <c r="AE113" s="310" t="str">
        <f>IFERROR(ROUNDDOWN(ROUNDDOWN(ROUND(L113*VLOOKUP(K113,【参考】数式用!$A$4:$F$57,MATCH("処遇改善加算Ⅳ",【参考】数式用!$C$3:$F$3,0)+2,0),0),0)*AA113*0.5,0), "")</f>
        <v/>
      </c>
      <c r="AF113" s="340"/>
      <c r="AG113" s="341"/>
      <c r="AH113" s="341"/>
      <c r="AI113" s="321"/>
      <c r="AJ113" s="323"/>
      <c r="AK113" s="342"/>
      <c r="AL113" s="327" t="str">
        <f t="shared" ref="AL113:AL176" si="58">IF(AND(O113&lt;&gt;"", OR(V113&lt;&gt;8,X113&lt;&gt;5)),"！算定期間の終わりが令和８年５月になっていません。令和８年６月以降については別シートに記載してください。",
 IF(AND(AO113="加算対象外",O113&lt;&gt;""),"このサービスは、令和８年４月・５月は処遇改善加算の対象ではありません。記入しないでください。",""))</f>
        <v/>
      </c>
      <c r="AM113" s="328" t="str">
        <f t="shared" ref="AM113:AM176" si="59">IF(OR(O113="",AO113="加算対象外"),"",IF(OR(AND(COUNTIF(AQ113,"未入力")&gt;0,AF113=""),AND(COUNTIF(AR113,"未入力")&gt;0,AG113=""),AND(COUNTIF(AO113:BF113,"AH列に色付け")&gt;0,AH113=""),AND(COUNT(AU113,"対象")&gt;0,AI113=""),,AND(COUNTIF(AO113:BF113,"AJ列に色付け")&gt;0,AJ113=""),AND(COUNTIF(AO113:BF113,"AK列に色付け")&gt;0,AK113="")),"！記入が必要な欄（オレンジ色のセル）に空欄があります。空欄を埋めてください。",""))</f>
        <v/>
      </c>
      <c r="AN113" s="258"/>
      <c r="AO113" s="538" t="str">
        <f>IFERROR(VLOOKUP(K113,【参考】数式用!$A$2:$N$57,14,FALSE),"")</f>
        <v/>
      </c>
      <c r="AP113" s="538" t="str">
        <f t="shared" ref="AP113:AP176" si="60">IF(AND(K113&lt;&gt;"",AO113="加算対象"),"N列に色付け","")</f>
        <v/>
      </c>
      <c r="AQ113" s="542" t="str">
        <f t="shared" ref="AQ113:AQ176" si="61">IF(AND(AE113&lt;&gt;0,AE113&lt;&gt;"",AO113="加算対象"),IF(AF113="○","入力済","未入力"),"")</f>
        <v/>
      </c>
      <c r="AR113" s="522" t="str">
        <f t="shared" ref="AR113:AR176" si="62">IF(AND(O113&lt;&gt;"", AG113="",AO113="加算対象"), "未入力", "入力済")</f>
        <v>入力済</v>
      </c>
      <c r="AS113" s="538" t="str">
        <f t="shared" ref="AS113:AS176" si="63">IF(AND(O113&lt;&gt;"", O113&lt;&gt;"処遇改善加算Ⅳ",AO113="加算対象"),"AH列に色付け","")</f>
        <v/>
      </c>
      <c r="AT113" s="522" t="str">
        <f t="shared" ref="AT113:AT176" si="64">IF(AND(O113&lt;&gt;"", O113&lt;&gt;"処遇改善加算Ⅳ", AH113=""), "未入力", "入力済")</f>
        <v>入力済</v>
      </c>
      <c r="AU113" s="522" t="str">
        <f t="shared" ref="AU113:AU176" si="65">IF(OR(O113="処遇改善加算Ⅰ",O113="処遇改善加算Ⅱ"),"対象","")</f>
        <v/>
      </c>
      <c r="AV113" s="522" t="str">
        <f t="shared" ref="AV113:AV176" si="66">IF(AND(AO113="加算対象",O113&lt;&gt;"処遇改善加算Ⅲ",O113&lt;&gt;"処遇改善加算Ⅳ", O113&lt;&gt;"", AU113&lt;&gt;"対象外"), 1,"")</f>
        <v/>
      </c>
      <c r="AW113" s="538" t="str">
        <f t="shared" ref="AW113:AW176" si="67">IF(AND(AV113=1, OR(AI113=0,AI113=""),AO113="加算対象"),"AH列に色付け","")</f>
        <v/>
      </c>
      <c r="AX113" s="538" t="str">
        <f t="shared" ref="AX113:AX176" si="68">IF(AND(O113&lt;&gt;"", O113&lt;&gt;"処遇改善加算Ⅲ", O113&lt;&gt;"処遇改善加算Ⅳ",O113&lt;&gt;"処遇改善加算"), "対象", "")</f>
        <v/>
      </c>
      <c r="AY113" s="522" t="str">
        <f>IFERROR(VLOOKUP(K113,【参考】数式用!$AR$5:$AS$39,2, FALSE), "")</f>
        <v/>
      </c>
      <c r="AZ113" s="538" t="str">
        <f t="shared" ref="AZ113:AZ176" si="69">IF(AND(AO113="加算対象",O113="処遇改善加算Ⅰ"),"AJ列に色付け","")</f>
        <v/>
      </c>
      <c r="BA113" s="541" t="str">
        <f t="shared" ref="BA113:BA176" si="70">IF(AND(O113="処遇改善加算Ⅰ", AJ113=""), "未入力","入力済")</f>
        <v>入力済</v>
      </c>
      <c r="BB113" s="522" t="str">
        <f>IFERROR(VLOOKUP(K113,【参考】数式用!$AX$3:$AY$59, 2, FALSE), "")</f>
        <v/>
      </c>
      <c r="BC113" s="538" t="str">
        <f t="shared" ref="BC113:BC176" si="71">IF(COUNTIF(AG113:AI113,"*令和８年度特例要件を*")&gt;0,"AK列に色付け","")</f>
        <v/>
      </c>
      <c r="BD113" s="541" t="str">
        <f t="shared" ref="BD113:BD176" si="72">IF(AND(COUNTIF(AG113:AI113,"*令和８年度特例要件を*")&gt;0,AK113=""), "未入力","入力済")</f>
        <v>入力済</v>
      </c>
      <c r="BE113" s="539" t="str">
        <f t="shared" ref="BE113:BE176" si="73">IF(BC113="AK列に色付け","入力必要","")</f>
        <v/>
      </c>
      <c r="BF113" s="539" t="str">
        <f t="shared" ref="BF113:BF176" si="74">G113</f>
        <v/>
      </c>
    </row>
    <row r="114" spans="1:58" ht="109.95" customHeight="1" thickBot="1">
      <c r="A114" s="306">
        <v>102</v>
      </c>
      <c r="B114" s="687" t="str">
        <f>IF(基本情報入力シート!B136="","",基本情報入力シート!B136)</f>
        <v/>
      </c>
      <c r="C114" s="688"/>
      <c r="D114" s="688"/>
      <c r="E114" s="688"/>
      <c r="F114" s="689"/>
      <c r="G114" s="330" t="str">
        <f>IF(基本情報入力シート!L136="", "", 基本情報入力シート!L136)</f>
        <v/>
      </c>
      <c r="H114" s="330" t="str">
        <f>IF(基本情報入力シート!Q136="", "", 基本情報入力シート!Q136)</f>
        <v/>
      </c>
      <c r="I114" s="330" t="str">
        <f>IF(基本情報入力シート!V136="", "", 基本情報入力シート!V136)</f>
        <v/>
      </c>
      <c r="J114" s="330" t="str">
        <f>IF(基本情報入力シート!W136="", "", 基本情報入力シート!W136)</f>
        <v/>
      </c>
      <c r="K114" s="330" t="str">
        <f>IF(基本情報入力シート!Z136="", "", 基本情報入力シート!Z136)</f>
        <v/>
      </c>
      <c r="L114" s="331" t="str">
        <f>IF(基本情報入力シート!AF136=0, "",基本情報入力シート!AF136)</f>
        <v/>
      </c>
      <c r="M114" s="567"/>
      <c r="N114" s="505" t="str">
        <f>IFERROR(VLOOKUP(K114,【参考】数式用!$A$2:$F$57,MATCH(M114,【参考】数式用!$C$3:$F$3,0)+2,0),"")</f>
        <v/>
      </c>
      <c r="O114" s="499"/>
      <c r="P114" s="333" t="str">
        <f>IFERROR(VLOOKUP(K114,【参考】数式用!$A$2:$F$57,MATCH(O114,【参考】数式用!$C$3:$F$3,0)+2,0),"")</f>
        <v/>
      </c>
      <c r="Q114" s="313" t="s">
        <v>113</v>
      </c>
      <c r="R114" s="311"/>
      <c r="S114" s="312" t="s">
        <v>178</v>
      </c>
      <c r="T114" s="311"/>
      <c r="U114" s="312" t="s">
        <v>179</v>
      </c>
      <c r="V114" s="311"/>
      <c r="W114" s="312" t="s">
        <v>178</v>
      </c>
      <c r="X114" s="311"/>
      <c r="Y114" s="312" t="s">
        <v>180</v>
      </c>
      <c r="Z114" s="312" t="s">
        <v>181</v>
      </c>
      <c r="AA114" s="312" t="str">
        <f t="shared" si="55"/>
        <v/>
      </c>
      <c r="AB114" s="308" t="s">
        <v>182</v>
      </c>
      <c r="AC114" s="309" t="str">
        <f t="shared" si="56"/>
        <v/>
      </c>
      <c r="AD114" s="501" t="str">
        <f t="shared" si="57"/>
        <v/>
      </c>
      <c r="AE114" s="310" t="str">
        <f>IFERROR(ROUNDDOWN(ROUNDDOWN(ROUND(L114*VLOOKUP(K114,【参考】数式用!$A$4:$F$57,MATCH("処遇改善加算Ⅳ",【参考】数式用!$C$3:$F$3,0)+2,0),0),0)*AA114*0.5,0), "")</f>
        <v/>
      </c>
      <c r="AF114" s="340"/>
      <c r="AG114" s="341"/>
      <c r="AH114" s="341"/>
      <c r="AI114" s="321"/>
      <c r="AJ114" s="323"/>
      <c r="AK114" s="342"/>
      <c r="AL114" s="327" t="str">
        <f t="shared" si="58"/>
        <v/>
      </c>
      <c r="AM114" s="328" t="str">
        <f t="shared" si="59"/>
        <v/>
      </c>
      <c r="AN114" s="258"/>
      <c r="AO114" s="538" t="str">
        <f>IFERROR(VLOOKUP(K114,【参考】数式用!$A$2:$N$57,14,FALSE),"")</f>
        <v/>
      </c>
      <c r="AP114" s="538" t="str">
        <f t="shared" si="60"/>
        <v/>
      </c>
      <c r="AQ114" s="542" t="str">
        <f t="shared" si="61"/>
        <v/>
      </c>
      <c r="AR114" s="522" t="str">
        <f t="shared" si="62"/>
        <v>入力済</v>
      </c>
      <c r="AS114" s="538" t="str">
        <f t="shared" si="63"/>
        <v/>
      </c>
      <c r="AT114" s="522" t="str">
        <f t="shared" si="64"/>
        <v>入力済</v>
      </c>
      <c r="AU114" s="522" t="str">
        <f t="shared" si="65"/>
        <v/>
      </c>
      <c r="AV114" s="522" t="str">
        <f t="shared" si="66"/>
        <v/>
      </c>
      <c r="AW114" s="538" t="str">
        <f t="shared" si="67"/>
        <v/>
      </c>
      <c r="AX114" s="538" t="str">
        <f t="shared" si="68"/>
        <v/>
      </c>
      <c r="AY114" s="522" t="str">
        <f>IFERROR(VLOOKUP(K114,【参考】数式用!$AR$5:$AS$39,2, FALSE), "")</f>
        <v/>
      </c>
      <c r="AZ114" s="538" t="str">
        <f t="shared" si="69"/>
        <v/>
      </c>
      <c r="BA114" s="541" t="str">
        <f t="shared" si="70"/>
        <v>入力済</v>
      </c>
      <c r="BB114" s="522" t="str">
        <f>IFERROR(VLOOKUP(K114,【参考】数式用!$AX$3:$AY$59, 2, FALSE), "")</f>
        <v/>
      </c>
      <c r="BC114" s="538" t="str">
        <f t="shared" si="71"/>
        <v/>
      </c>
      <c r="BD114" s="541" t="str">
        <f t="shared" si="72"/>
        <v>入力済</v>
      </c>
      <c r="BE114" s="539" t="str">
        <f t="shared" si="73"/>
        <v/>
      </c>
      <c r="BF114" s="539" t="str">
        <f t="shared" si="74"/>
        <v/>
      </c>
    </row>
    <row r="115" spans="1:58" ht="109.95" customHeight="1" thickBot="1">
      <c r="A115" s="306">
        <v>103</v>
      </c>
      <c r="B115" s="687" t="str">
        <f>IF(基本情報入力シート!B137="","",基本情報入力シート!B137)</f>
        <v/>
      </c>
      <c r="C115" s="688"/>
      <c r="D115" s="688"/>
      <c r="E115" s="688"/>
      <c r="F115" s="689"/>
      <c r="G115" s="330" t="str">
        <f>IF(基本情報入力シート!L137="", "", 基本情報入力シート!L137)</f>
        <v/>
      </c>
      <c r="H115" s="330" t="str">
        <f>IF(基本情報入力シート!Q137="", "", 基本情報入力シート!Q137)</f>
        <v/>
      </c>
      <c r="I115" s="330" t="str">
        <f>IF(基本情報入力シート!V137="", "", 基本情報入力シート!V137)</f>
        <v/>
      </c>
      <c r="J115" s="330" t="str">
        <f>IF(基本情報入力シート!W137="", "", 基本情報入力シート!W137)</f>
        <v/>
      </c>
      <c r="K115" s="330" t="str">
        <f>IF(基本情報入力シート!Z137="", "", 基本情報入力シート!Z137)</f>
        <v/>
      </c>
      <c r="L115" s="331" t="str">
        <f>IF(基本情報入力シート!AF137=0, "",基本情報入力シート!AF137)</f>
        <v/>
      </c>
      <c r="M115" s="567"/>
      <c r="N115" s="505" t="str">
        <f>IFERROR(VLOOKUP(K115,【参考】数式用!$A$2:$F$57,MATCH(M115,【参考】数式用!$C$3:$F$3,0)+2,0),"")</f>
        <v/>
      </c>
      <c r="O115" s="499"/>
      <c r="P115" s="333" t="str">
        <f>IFERROR(VLOOKUP(K115,【参考】数式用!$A$2:$F$57,MATCH(O115,【参考】数式用!$C$3:$F$3,0)+2,0),"")</f>
        <v/>
      </c>
      <c r="Q115" s="313" t="s">
        <v>113</v>
      </c>
      <c r="R115" s="311"/>
      <c r="S115" s="312" t="s">
        <v>178</v>
      </c>
      <c r="T115" s="311"/>
      <c r="U115" s="312" t="s">
        <v>179</v>
      </c>
      <c r="V115" s="311"/>
      <c r="W115" s="312" t="s">
        <v>178</v>
      </c>
      <c r="X115" s="311"/>
      <c r="Y115" s="312" t="s">
        <v>180</v>
      </c>
      <c r="Z115" s="312" t="s">
        <v>181</v>
      </c>
      <c r="AA115" s="312" t="str">
        <f t="shared" si="55"/>
        <v/>
      </c>
      <c r="AB115" s="308" t="s">
        <v>182</v>
      </c>
      <c r="AC115" s="309" t="str">
        <f t="shared" si="56"/>
        <v/>
      </c>
      <c r="AD115" s="501" t="str">
        <f t="shared" si="57"/>
        <v/>
      </c>
      <c r="AE115" s="310" t="str">
        <f>IFERROR(ROUNDDOWN(ROUNDDOWN(ROUND(L115*VLOOKUP(K115,【参考】数式用!$A$4:$F$57,MATCH("処遇改善加算Ⅳ",【参考】数式用!$C$3:$F$3,0)+2,0),0),0)*AA115*0.5,0), "")</f>
        <v/>
      </c>
      <c r="AF115" s="340"/>
      <c r="AG115" s="341"/>
      <c r="AH115" s="341"/>
      <c r="AI115" s="321"/>
      <c r="AJ115" s="323"/>
      <c r="AK115" s="342"/>
      <c r="AL115" s="327" t="str">
        <f t="shared" si="58"/>
        <v/>
      </c>
      <c r="AM115" s="328" t="str">
        <f t="shared" si="59"/>
        <v/>
      </c>
      <c r="AN115" s="258"/>
      <c r="AO115" s="538" t="str">
        <f>IFERROR(VLOOKUP(K115,【参考】数式用!$A$2:$N$57,14,FALSE),"")</f>
        <v/>
      </c>
      <c r="AP115" s="538" t="str">
        <f t="shared" si="60"/>
        <v/>
      </c>
      <c r="AQ115" s="542" t="str">
        <f t="shared" si="61"/>
        <v/>
      </c>
      <c r="AR115" s="522" t="str">
        <f t="shared" si="62"/>
        <v>入力済</v>
      </c>
      <c r="AS115" s="538" t="str">
        <f t="shared" si="63"/>
        <v/>
      </c>
      <c r="AT115" s="522" t="str">
        <f t="shared" si="64"/>
        <v>入力済</v>
      </c>
      <c r="AU115" s="522" t="str">
        <f t="shared" si="65"/>
        <v/>
      </c>
      <c r="AV115" s="522" t="str">
        <f t="shared" si="66"/>
        <v/>
      </c>
      <c r="AW115" s="538" t="str">
        <f t="shared" si="67"/>
        <v/>
      </c>
      <c r="AX115" s="538" t="str">
        <f t="shared" si="68"/>
        <v/>
      </c>
      <c r="AY115" s="522" t="str">
        <f>IFERROR(VLOOKUP(K115,【参考】数式用!$AR$5:$AS$39,2, FALSE), "")</f>
        <v/>
      </c>
      <c r="AZ115" s="538" t="str">
        <f t="shared" si="69"/>
        <v/>
      </c>
      <c r="BA115" s="541" t="str">
        <f t="shared" si="70"/>
        <v>入力済</v>
      </c>
      <c r="BB115" s="522" t="str">
        <f>IFERROR(VLOOKUP(K115,【参考】数式用!$AX$3:$AY$59, 2, FALSE), "")</f>
        <v/>
      </c>
      <c r="BC115" s="538" t="str">
        <f t="shared" si="71"/>
        <v/>
      </c>
      <c r="BD115" s="541" t="str">
        <f t="shared" si="72"/>
        <v>入力済</v>
      </c>
      <c r="BE115" s="539" t="str">
        <f t="shared" si="73"/>
        <v/>
      </c>
      <c r="BF115" s="539" t="str">
        <f t="shared" si="74"/>
        <v/>
      </c>
    </row>
    <row r="116" spans="1:58" ht="109.95" customHeight="1" thickBot="1">
      <c r="A116" s="306">
        <v>104</v>
      </c>
      <c r="B116" s="687" t="str">
        <f>IF(基本情報入力シート!B138="","",基本情報入力シート!B138)</f>
        <v/>
      </c>
      <c r="C116" s="688"/>
      <c r="D116" s="688"/>
      <c r="E116" s="688"/>
      <c r="F116" s="689"/>
      <c r="G116" s="330" t="str">
        <f>IF(基本情報入力シート!L138="", "", 基本情報入力シート!L138)</f>
        <v/>
      </c>
      <c r="H116" s="330" t="str">
        <f>IF(基本情報入力シート!Q138="", "", 基本情報入力シート!Q138)</f>
        <v/>
      </c>
      <c r="I116" s="330" t="str">
        <f>IF(基本情報入力シート!V138="", "", 基本情報入力シート!V138)</f>
        <v/>
      </c>
      <c r="J116" s="330" t="str">
        <f>IF(基本情報入力シート!W138="", "", 基本情報入力シート!W138)</f>
        <v/>
      </c>
      <c r="K116" s="330" t="str">
        <f>IF(基本情報入力シート!Z138="", "", 基本情報入力シート!Z138)</f>
        <v/>
      </c>
      <c r="L116" s="331" t="str">
        <f>IF(基本情報入力シート!AF138=0, "",基本情報入力シート!AF138)</f>
        <v/>
      </c>
      <c r="M116" s="567"/>
      <c r="N116" s="505" t="str">
        <f>IFERROR(VLOOKUP(K116,【参考】数式用!$A$2:$F$57,MATCH(M116,【参考】数式用!$C$3:$F$3,0)+2,0),"")</f>
        <v/>
      </c>
      <c r="O116" s="499"/>
      <c r="P116" s="333" t="str">
        <f>IFERROR(VLOOKUP(K116,【参考】数式用!$A$2:$F$57,MATCH(O116,【参考】数式用!$C$3:$F$3,0)+2,0),"")</f>
        <v/>
      </c>
      <c r="Q116" s="313" t="s">
        <v>113</v>
      </c>
      <c r="R116" s="311"/>
      <c r="S116" s="312" t="s">
        <v>178</v>
      </c>
      <c r="T116" s="311"/>
      <c r="U116" s="312" t="s">
        <v>179</v>
      </c>
      <c r="V116" s="311"/>
      <c r="W116" s="312" t="s">
        <v>178</v>
      </c>
      <c r="X116" s="311"/>
      <c r="Y116" s="312" t="s">
        <v>180</v>
      </c>
      <c r="Z116" s="312" t="s">
        <v>181</v>
      </c>
      <c r="AA116" s="312" t="str">
        <f t="shared" si="55"/>
        <v/>
      </c>
      <c r="AB116" s="308" t="s">
        <v>182</v>
      </c>
      <c r="AC116" s="309" t="str">
        <f t="shared" si="56"/>
        <v/>
      </c>
      <c r="AD116" s="501" t="str">
        <f t="shared" si="57"/>
        <v/>
      </c>
      <c r="AE116" s="310" t="str">
        <f>IFERROR(ROUNDDOWN(ROUNDDOWN(ROUND(L116*VLOOKUP(K116,【参考】数式用!$A$4:$F$57,MATCH("処遇改善加算Ⅳ",【参考】数式用!$C$3:$F$3,0)+2,0),0),0)*AA116*0.5,0), "")</f>
        <v/>
      </c>
      <c r="AF116" s="340"/>
      <c r="AG116" s="341"/>
      <c r="AH116" s="341"/>
      <c r="AI116" s="321"/>
      <c r="AJ116" s="323"/>
      <c r="AK116" s="342"/>
      <c r="AL116" s="327" t="str">
        <f t="shared" si="58"/>
        <v/>
      </c>
      <c r="AM116" s="328" t="str">
        <f t="shared" si="59"/>
        <v/>
      </c>
      <c r="AN116" s="258"/>
      <c r="AO116" s="538" t="str">
        <f>IFERROR(VLOOKUP(K116,【参考】数式用!$A$2:$N$57,14,FALSE),"")</f>
        <v/>
      </c>
      <c r="AP116" s="538" t="str">
        <f t="shared" si="60"/>
        <v/>
      </c>
      <c r="AQ116" s="542" t="str">
        <f t="shared" si="61"/>
        <v/>
      </c>
      <c r="AR116" s="522" t="str">
        <f t="shared" si="62"/>
        <v>入力済</v>
      </c>
      <c r="AS116" s="538" t="str">
        <f t="shared" si="63"/>
        <v/>
      </c>
      <c r="AT116" s="522" t="str">
        <f t="shared" si="64"/>
        <v>入力済</v>
      </c>
      <c r="AU116" s="522" t="str">
        <f t="shared" si="65"/>
        <v/>
      </c>
      <c r="AV116" s="522" t="str">
        <f t="shared" si="66"/>
        <v/>
      </c>
      <c r="AW116" s="538" t="str">
        <f t="shared" si="67"/>
        <v/>
      </c>
      <c r="AX116" s="538" t="str">
        <f t="shared" si="68"/>
        <v/>
      </c>
      <c r="AY116" s="522" t="str">
        <f>IFERROR(VLOOKUP(K116,【参考】数式用!$AR$5:$AS$39,2, FALSE), "")</f>
        <v/>
      </c>
      <c r="AZ116" s="538" t="str">
        <f t="shared" si="69"/>
        <v/>
      </c>
      <c r="BA116" s="541" t="str">
        <f t="shared" si="70"/>
        <v>入力済</v>
      </c>
      <c r="BB116" s="522" t="str">
        <f>IFERROR(VLOOKUP(K116,【参考】数式用!$AX$3:$AY$59, 2, FALSE), "")</f>
        <v/>
      </c>
      <c r="BC116" s="538" t="str">
        <f t="shared" si="71"/>
        <v/>
      </c>
      <c r="BD116" s="541" t="str">
        <f t="shared" si="72"/>
        <v>入力済</v>
      </c>
      <c r="BE116" s="539" t="str">
        <f t="shared" si="73"/>
        <v/>
      </c>
      <c r="BF116" s="539" t="str">
        <f t="shared" si="74"/>
        <v/>
      </c>
    </row>
    <row r="117" spans="1:58" ht="109.95" customHeight="1" thickBot="1">
      <c r="A117" s="306">
        <v>105</v>
      </c>
      <c r="B117" s="687" t="str">
        <f>IF(基本情報入力シート!B139="","",基本情報入力シート!B139)</f>
        <v/>
      </c>
      <c r="C117" s="688"/>
      <c r="D117" s="688"/>
      <c r="E117" s="688"/>
      <c r="F117" s="689"/>
      <c r="G117" s="330" t="str">
        <f>IF(基本情報入力シート!L139="", "", 基本情報入力シート!L139)</f>
        <v/>
      </c>
      <c r="H117" s="330" t="str">
        <f>IF(基本情報入力シート!Q139="", "", 基本情報入力シート!Q139)</f>
        <v/>
      </c>
      <c r="I117" s="330" t="str">
        <f>IF(基本情報入力シート!V139="", "", 基本情報入力シート!V139)</f>
        <v/>
      </c>
      <c r="J117" s="330" t="str">
        <f>IF(基本情報入力シート!W139="", "", 基本情報入力シート!W139)</f>
        <v/>
      </c>
      <c r="K117" s="330" t="str">
        <f>IF(基本情報入力シート!Z139="", "", 基本情報入力シート!Z139)</f>
        <v/>
      </c>
      <c r="L117" s="331" t="str">
        <f>IF(基本情報入力シート!AF139=0, "",基本情報入力シート!AF139)</f>
        <v/>
      </c>
      <c r="M117" s="567"/>
      <c r="N117" s="505" t="str">
        <f>IFERROR(VLOOKUP(K117,【参考】数式用!$A$2:$F$57,MATCH(M117,【参考】数式用!$C$3:$F$3,0)+2,0),"")</f>
        <v/>
      </c>
      <c r="O117" s="499"/>
      <c r="P117" s="333" t="str">
        <f>IFERROR(VLOOKUP(K117,【参考】数式用!$A$2:$F$57,MATCH(O117,【参考】数式用!$C$3:$F$3,0)+2,0),"")</f>
        <v/>
      </c>
      <c r="Q117" s="313" t="s">
        <v>113</v>
      </c>
      <c r="R117" s="311"/>
      <c r="S117" s="312" t="s">
        <v>178</v>
      </c>
      <c r="T117" s="311"/>
      <c r="U117" s="312" t="s">
        <v>179</v>
      </c>
      <c r="V117" s="311"/>
      <c r="W117" s="312" t="s">
        <v>178</v>
      </c>
      <c r="X117" s="311"/>
      <c r="Y117" s="312" t="s">
        <v>180</v>
      </c>
      <c r="Z117" s="312" t="s">
        <v>181</v>
      </c>
      <c r="AA117" s="312" t="str">
        <f t="shared" si="55"/>
        <v/>
      </c>
      <c r="AB117" s="308" t="s">
        <v>182</v>
      </c>
      <c r="AC117" s="309" t="str">
        <f t="shared" si="56"/>
        <v/>
      </c>
      <c r="AD117" s="501" t="str">
        <f t="shared" si="57"/>
        <v/>
      </c>
      <c r="AE117" s="310" t="str">
        <f>IFERROR(ROUNDDOWN(ROUNDDOWN(ROUND(L117*VLOOKUP(K117,【参考】数式用!$A$4:$F$57,MATCH("処遇改善加算Ⅳ",【参考】数式用!$C$3:$F$3,0)+2,0),0),0)*AA117*0.5,0), "")</f>
        <v/>
      </c>
      <c r="AF117" s="340"/>
      <c r="AG117" s="341"/>
      <c r="AH117" s="341"/>
      <c r="AI117" s="321"/>
      <c r="AJ117" s="323"/>
      <c r="AK117" s="342"/>
      <c r="AL117" s="327" t="str">
        <f t="shared" si="58"/>
        <v/>
      </c>
      <c r="AM117" s="328" t="str">
        <f t="shared" si="59"/>
        <v/>
      </c>
      <c r="AN117" s="258"/>
      <c r="AO117" s="538" t="str">
        <f>IFERROR(VLOOKUP(K117,【参考】数式用!$A$2:$N$57,14,FALSE),"")</f>
        <v/>
      </c>
      <c r="AP117" s="538" t="str">
        <f t="shared" si="60"/>
        <v/>
      </c>
      <c r="AQ117" s="542" t="str">
        <f t="shared" si="61"/>
        <v/>
      </c>
      <c r="AR117" s="522" t="str">
        <f t="shared" si="62"/>
        <v>入力済</v>
      </c>
      <c r="AS117" s="538" t="str">
        <f t="shared" si="63"/>
        <v/>
      </c>
      <c r="AT117" s="522" t="str">
        <f t="shared" si="64"/>
        <v>入力済</v>
      </c>
      <c r="AU117" s="522" t="str">
        <f t="shared" si="65"/>
        <v/>
      </c>
      <c r="AV117" s="522" t="str">
        <f t="shared" si="66"/>
        <v/>
      </c>
      <c r="AW117" s="538" t="str">
        <f t="shared" si="67"/>
        <v/>
      </c>
      <c r="AX117" s="538" t="str">
        <f t="shared" si="68"/>
        <v/>
      </c>
      <c r="AY117" s="522" t="str">
        <f>IFERROR(VLOOKUP(K117,【参考】数式用!$AR$5:$AS$39,2, FALSE), "")</f>
        <v/>
      </c>
      <c r="AZ117" s="538" t="str">
        <f t="shared" si="69"/>
        <v/>
      </c>
      <c r="BA117" s="541" t="str">
        <f t="shared" si="70"/>
        <v>入力済</v>
      </c>
      <c r="BB117" s="522" t="str">
        <f>IFERROR(VLOOKUP(K117,【参考】数式用!$AX$3:$AY$59, 2, FALSE), "")</f>
        <v/>
      </c>
      <c r="BC117" s="538" t="str">
        <f t="shared" si="71"/>
        <v/>
      </c>
      <c r="BD117" s="541" t="str">
        <f t="shared" si="72"/>
        <v>入力済</v>
      </c>
      <c r="BE117" s="539" t="str">
        <f t="shared" si="73"/>
        <v/>
      </c>
      <c r="BF117" s="539" t="str">
        <f t="shared" si="74"/>
        <v/>
      </c>
    </row>
    <row r="118" spans="1:58" ht="109.95" customHeight="1" thickBot="1">
      <c r="A118" s="306">
        <v>106</v>
      </c>
      <c r="B118" s="687" t="str">
        <f>IF(基本情報入力シート!B140="","",基本情報入力シート!B140)</f>
        <v/>
      </c>
      <c r="C118" s="688"/>
      <c r="D118" s="688"/>
      <c r="E118" s="688"/>
      <c r="F118" s="689"/>
      <c r="G118" s="330" t="str">
        <f>IF(基本情報入力シート!L140="", "", 基本情報入力シート!L140)</f>
        <v/>
      </c>
      <c r="H118" s="330" t="str">
        <f>IF(基本情報入力シート!Q140="", "", 基本情報入力シート!Q140)</f>
        <v/>
      </c>
      <c r="I118" s="330" t="str">
        <f>IF(基本情報入力シート!V140="", "", 基本情報入力シート!V140)</f>
        <v/>
      </c>
      <c r="J118" s="330" t="str">
        <f>IF(基本情報入力シート!W140="", "", 基本情報入力シート!W140)</f>
        <v/>
      </c>
      <c r="K118" s="330" t="str">
        <f>IF(基本情報入力シート!Z140="", "", 基本情報入力シート!Z140)</f>
        <v/>
      </c>
      <c r="L118" s="331" t="str">
        <f>IF(基本情報入力シート!AF140=0, "",基本情報入力シート!AF140)</f>
        <v/>
      </c>
      <c r="M118" s="567"/>
      <c r="N118" s="505" t="str">
        <f>IFERROR(VLOOKUP(K118,【参考】数式用!$A$2:$F$57,MATCH(M118,【参考】数式用!$C$3:$F$3,0)+2,0),"")</f>
        <v/>
      </c>
      <c r="O118" s="499"/>
      <c r="P118" s="333" t="str">
        <f>IFERROR(VLOOKUP(K118,【参考】数式用!$A$2:$F$57,MATCH(O118,【参考】数式用!$C$3:$F$3,0)+2,0),"")</f>
        <v/>
      </c>
      <c r="Q118" s="313" t="s">
        <v>113</v>
      </c>
      <c r="R118" s="311"/>
      <c r="S118" s="312" t="s">
        <v>178</v>
      </c>
      <c r="T118" s="311"/>
      <c r="U118" s="312" t="s">
        <v>179</v>
      </c>
      <c r="V118" s="311"/>
      <c r="W118" s="312" t="s">
        <v>178</v>
      </c>
      <c r="X118" s="311"/>
      <c r="Y118" s="312" t="s">
        <v>180</v>
      </c>
      <c r="Z118" s="312" t="s">
        <v>181</v>
      </c>
      <c r="AA118" s="312" t="str">
        <f t="shared" si="55"/>
        <v/>
      </c>
      <c r="AB118" s="308" t="s">
        <v>182</v>
      </c>
      <c r="AC118" s="309" t="str">
        <f t="shared" si="56"/>
        <v/>
      </c>
      <c r="AD118" s="501" t="str">
        <f t="shared" si="57"/>
        <v/>
      </c>
      <c r="AE118" s="310" t="str">
        <f>IFERROR(ROUNDDOWN(ROUNDDOWN(ROUND(L118*VLOOKUP(K118,【参考】数式用!$A$4:$F$57,MATCH("処遇改善加算Ⅳ",【参考】数式用!$C$3:$F$3,0)+2,0),0),0)*AA118*0.5,0), "")</f>
        <v/>
      </c>
      <c r="AF118" s="340"/>
      <c r="AG118" s="341"/>
      <c r="AH118" s="341"/>
      <c r="AI118" s="321"/>
      <c r="AJ118" s="323"/>
      <c r="AK118" s="342"/>
      <c r="AL118" s="327" t="str">
        <f t="shared" si="58"/>
        <v/>
      </c>
      <c r="AM118" s="328" t="str">
        <f t="shared" si="59"/>
        <v/>
      </c>
      <c r="AN118" s="258"/>
      <c r="AO118" s="538" t="str">
        <f>IFERROR(VLOOKUP(K118,【参考】数式用!$A$2:$N$57,14,FALSE),"")</f>
        <v/>
      </c>
      <c r="AP118" s="538" t="str">
        <f t="shared" si="60"/>
        <v/>
      </c>
      <c r="AQ118" s="542" t="str">
        <f t="shared" si="61"/>
        <v/>
      </c>
      <c r="AR118" s="522" t="str">
        <f t="shared" si="62"/>
        <v>入力済</v>
      </c>
      <c r="AS118" s="538" t="str">
        <f t="shared" si="63"/>
        <v/>
      </c>
      <c r="AT118" s="522" t="str">
        <f t="shared" si="64"/>
        <v>入力済</v>
      </c>
      <c r="AU118" s="522" t="str">
        <f t="shared" si="65"/>
        <v/>
      </c>
      <c r="AV118" s="522" t="str">
        <f t="shared" si="66"/>
        <v/>
      </c>
      <c r="AW118" s="538" t="str">
        <f t="shared" si="67"/>
        <v/>
      </c>
      <c r="AX118" s="538" t="str">
        <f t="shared" si="68"/>
        <v/>
      </c>
      <c r="AY118" s="522" t="str">
        <f>IFERROR(VLOOKUP(K118,【参考】数式用!$AR$5:$AS$39,2, FALSE), "")</f>
        <v/>
      </c>
      <c r="AZ118" s="538" t="str">
        <f t="shared" si="69"/>
        <v/>
      </c>
      <c r="BA118" s="541" t="str">
        <f t="shared" si="70"/>
        <v>入力済</v>
      </c>
      <c r="BB118" s="522" t="str">
        <f>IFERROR(VLOOKUP(K118,【参考】数式用!$AX$3:$AY$59, 2, FALSE), "")</f>
        <v/>
      </c>
      <c r="BC118" s="538" t="str">
        <f t="shared" si="71"/>
        <v/>
      </c>
      <c r="BD118" s="541" t="str">
        <f t="shared" si="72"/>
        <v>入力済</v>
      </c>
      <c r="BE118" s="539" t="str">
        <f t="shared" si="73"/>
        <v/>
      </c>
      <c r="BF118" s="539" t="str">
        <f t="shared" si="74"/>
        <v/>
      </c>
    </row>
    <row r="119" spans="1:58" ht="109.95" customHeight="1" thickBot="1">
      <c r="A119" s="306">
        <v>107</v>
      </c>
      <c r="B119" s="687" t="str">
        <f>IF(基本情報入力シート!B141="","",基本情報入力シート!B141)</f>
        <v/>
      </c>
      <c r="C119" s="688"/>
      <c r="D119" s="688"/>
      <c r="E119" s="688"/>
      <c r="F119" s="689"/>
      <c r="G119" s="330" t="str">
        <f>IF(基本情報入力シート!L141="", "", 基本情報入力シート!L141)</f>
        <v/>
      </c>
      <c r="H119" s="330" t="str">
        <f>IF(基本情報入力シート!Q141="", "", 基本情報入力シート!Q141)</f>
        <v/>
      </c>
      <c r="I119" s="330" t="str">
        <f>IF(基本情報入力シート!V141="", "", 基本情報入力シート!V141)</f>
        <v/>
      </c>
      <c r="J119" s="330" t="str">
        <f>IF(基本情報入力シート!W141="", "", 基本情報入力シート!W141)</f>
        <v/>
      </c>
      <c r="K119" s="330" t="str">
        <f>IF(基本情報入力シート!Z141="", "", 基本情報入力シート!Z141)</f>
        <v/>
      </c>
      <c r="L119" s="331" t="str">
        <f>IF(基本情報入力シート!AF141=0, "",基本情報入力シート!AF141)</f>
        <v/>
      </c>
      <c r="M119" s="567"/>
      <c r="N119" s="505" t="str">
        <f>IFERROR(VLOOKUP(K119,【参考】数式用!$A$2:$F$57,MATCH(M119,【参考】数式用!$C$3:$F$3,0)+2,0),"")</f>
        <v/>
      </c>
      <c r="O119" s="499"/>
      <c r="P119" s="333" t="str">
        <f>IFERROR(VLOOKUP(K119,【参考】数式用!$A$2:$F$57,MATCH(O119,【参考】数式用!$C$3:$F$3,0)+2,0),"")</f>
        <v/>
      </c>
      <c r="Q119" s="313" t="s">
        <v>113</v>
      </c>
      <c r="R119" s="311"/>
      <c r="S119" s="312" t="s">
        <v>178</v>
      </c>
      <c r="T119" s="311"/>
      <c r="U119" s="312" t="s">
        <v>179</v>
      </c>
      <c r="V119" s="311"/>
      <c r="W119" s="312" t="s">
        <v>178</v>
      </c>
      <c r="X119" s="311"/>
      <c r="Y119" s="312" t="s">
        <v>180</v>
      </c>
      <c r="Z119" s="312" t="s">
        <v>181</v>
      </c>
      <c r="AA119" s="312" t="str">
        <f t="shared" si="55"/>
        <v/>
      </c>
      <c r="AB119" s="308" t="s">
        <v>182</v>
      </c>
      <c r="AC119" s="309" t="str">
        <f t="shared" si="56"/>
        <v/>
      </c>
      <c r="AD119" s="501" t="str">
        <f t="shared" si="57"/>
        <v/>
      </c>
      <c r="AE119" s="310" t="str">
        <f>IFERROR(ROUNDDOWN(ROUNDDOWN(ROUND(L119*VLOOKUP(K119,【参考】数式用!$A$4:$F$57,MATCH("処遇改善加算Ⅳ",【参考】数式用!$C$3:$F$3,0)+2,0),0),0)*AA119*0.5,0), "")</f>
        <v/>
      </c>
      <c r="AF119" s="340"/>
      <c r="AG119" s="341"/>
      <c r="AH119" s="341"/>
      <c r="AI119" s="321"/>
      <c r="AJ119" s="323"/>
      <c r="AK119" s="342"/>
      <c r="AL119" s="327" t="str">
        <f t="shared" si="58"/>
        <v/>
      </c>
      <c r="AM119" s="328" t="str">
        <f t="shared" si="59"/>
        <v/>
      </c>
      <c r="AN119" s="258"/>
      <c r="AO119" s="538" t="str">
        <f>IFERROR(VLOOKUP(K119,【参考】数式用!$A$2:$N$57,14,FALSE),"")</f>
        <v/>
      </c>
      <c r="AP119" s="538" t="str">
        <f t="shared" si="60"/>
        <v/>
      </c>
      <c r="AQ119" s="542" t="str">
        <f t="shared" si="61"/>
        <v/>
      </c>
      <c r="AR119" s="522" t="str">
        <f t="shared" si="62"/>
        <v>入力済</v>
      </c>
      <c r="AS119" s="538" t="str">
        <f t="shared" si="63"/>
        <v/>
      </c>
      <c r="AT119" s="522" t="str">
        <f t="shared" si="64"/>
        <v>入力済</v>
      </c>
      <c r="AU119" s="522" t="str">
        <f t="shared" si="65"/>
        <v/>
      </c>
      <c r="AV119" s="522" t="str">
        <f t="shared" si="66"/>
        <v/>
      </c>
      <c r="AW119" s="538" t="str">
        <f t="shared" si="67"/>
        <v/>
      </c>
      <c r="AX119" s="538" t="str">
        <f t="shared" si="68"/>
        <v/>
      </c>
      <c r="AY119" s="522" t="str">
        <f>IFERROR(VLOOKUP(K119,【参考】数式用!$AR$5:$AS$39,2, FALSE), "")</f>
        <v/>
      </c>
      <c r="AZ119" s="538" t="str">
        <f t="shared" si="69"/>
        <v/>
      </c>
      <c r="BA119" s="541" t="str">
        <f t="shared" si="70"/>
        <v>入力済</v>
      </c>
      <c r="BB119" s="522" t="str">
        <f>IFERROR(VLOOKUP(K119,【参考】数式用!$AX$3:$AY$59, 2, FALSE), "")</f>
        <v/>
      </c>
      <c r="BC119" s="538" t="str">
        <f t="shared" si="71"/>
        <v/>
      </c>
      <c r="BD119" s="541" t="str">
        <f t="shared" si="72"/>
        <v>入力済</v>
      </c>
      <c r="BE119" s="539" t="str">
        <f t="shared" si="73"/>
        <v/>
      </c>
      <c r="BF119" s="539" t="str">
        <f t="shared" si="74"/>
        <v/>
      </c>
    </row>
    <row r="120" spans="1:58" ht="109.95" customHeight="1" thickBot="1">
      <c r="A120" s="306">
        <v>108</v>
      </c>
      <c r="B120" s="687" t="str">
        <f>IF(基本情報入力シート!B142="","",基本情報入力シート!B142)</f>
        <v/>
      </c>
      <c r="C120" s="688"/>
      <c r="D120" s="688"/>
      <c r="E120" s="688"/>
      <c r="F120" s="689"/>
      <c r="G120" s="330" t="str">
        <f>IF(基本情報入力シート!L142="", "", 基本情報入力シート!L142)</f>
        <v/>
      </c>
      <c r="H120" s="330" t="str">
        <f>IF(基本情報入力シート!Q142="", "", 基本情報入力シート!Q142)</f>
        <v/>
      </c>
      <c r="I120" s="330" t="str">
        <f>IF(基本情報入力シート!V142="", "", 基本情報入力シート!V142)</f>
        <v/>
      </c>
      <c r="J120" s="330" t="str">
        <f>IF(基本情報入力シート!W142="", "", 基本情報入力シート!W142)</f>
        <v/>
      </c>
      <c r="K120" s="330" t="str">
        <f>IF(基本情報入力シート!Z142="", "", 基本情報入力シート!Z142)</f>
        <v/>
      </c>
      <c r="L120" s="331" t="str">
        <f>IF(基本情報入力シート!AF142=0, "",基本情報入力シート!AF142)</f>
        <v/>
      </c>
      <c r="M120" s="567"/>
      <c r="N120" s="505" t="str">
        <f>IFERROR(VLOOKUP(K120,【参考】数式用!$A$2:$F$57,MATCH(M120,【参考】数式用!$C$3:$F$3,0)+2,0),"")</f>
        <v/>
      </c>
      <c r="O120" s="499"/>
      <c r="P120" s="333" t="str">
        <f>IFERROR(VLOOKUP(K120,【参考】数式用!$A$2:$F$57,MATCH(O120,【参考】数式用!$C$3:$F$3,0)+2,0),"")</f>
        <v/>
      </c>
      <c r="Q120" s="313" t="s">
        <v>113</v>
      </c>
      <c r="R120" s="311"/>
      <c r="S120" s="312" t="s">
        <v>178</v>
      </c>
      <c r="T120" s="311"/>
      <c r="U120" s="312" t="s">
        <v>179</v>
      </c>
      <c r="V120" s="311"/>
      <c r="W120" s="312" t="s">
        <v>178</v>
      </c>
      <c r="X120" s="311"/>
      <c r="Y120" s="312" t="s">
        <v>180</v>
      </c>
      <c r="Z120" s="312" t="s">
        <v>181</v>
      </c>
      <c r="AA120" s="312" t="str">
        <f t="shared" si="55"/>
        <v/>
      </c>
      <c r="AB120" s="308" t="s">
        <v>182</v>
      </c>
      <c r="AC120" s="309" t="str">
        <f t="shared" si="56"/>
        <v/>
      </c>
      <c r="AD120" s="501" t="str">
        <f t="shared" si="57"/>
        <v/>
      </c>
      <c r="AE120" s="310" t="str">
        <f>IFERROR(ROUNDDOWN(ROUNDDOWN(ROUND(L120*VLOOKUP(K120,【参考】数式用!$A$4:$F$57,MATCH("処遇改善加算Ⅳ",【参考】数式用!$C$3:$F$3,0)+2,0),0),0)*AA120*0.5,0), "")</f>
        <v/>
      </c>
      <c r="AF120" s="340"/>
      <c r="AG120" s="341"/>
      <c r="AH120" s="341"/>
      <c r="AI120" s="321"/>
      <c r="AJ120" s="323"/>
      <c r="AK120" s="342"/>
      <c r="AL120" s="327" t="str">
        <f t="shared" si="58"/>
        <v/>
      </c>
      <c r="AM120" s="328" t="str">
        <f t="shared" si="59"/>
        <v/>
      </c>
      <c r="AN120" s="258"/>
      <c r="AO120" s="538" t="str">
        <f>IFERROR(VLOOKUP(K120,【参考】数式用!$A$2:$N$57,14,FALSE),"")</f>
        <v/>
      </c>
      <c r="AP120" s="538" t="str">
        <f t="shared" si="60"/>
        <v/>
      </c>
      <c r="AQ120" s="542" t="str">
        <f t="shared" si="61"/>
        <v/>
      </c>
      <c r="AR120" s="522" t="str">
        <f t="shared" si="62"/>
        <v>入力済</v>
      </c>
      <c r="AS120" s="538" t="str">
        <f t="shared" si="63"/>
        <v/>
      </c>
      <c r="AT120" s="522" t="str">
        <f t="shared" si="64"/>
        <v>入力済</v>
      </c>
      <c r="AU120" s="522" t="str">
        <f t="shared" si="65"/>
        <v/>
      </c>
      <c r="AV120" s="522" t="str">
        <f t="shared" si="66"/>
        <v/>
      </c>
      <c r="AW120" s="538" t="str">
        <f t="shared" si="67"/>
        <v/>
      </c>
      <c r="AX120" s="538" t="str">
        <f t="shared" si="68"/>
        <v/>
      </c>
      <c r="AY120" s="522" t="str">
        <f>IFERROR(VLOOKUP(K120,【参考】数式用!$AR$5:$AS$39,2, FALSE), "")</f>
        <v/>
      </c>
      <c r="AZ120" s="538" t="str">
        <f t="shared" si="69"/>
        <v/>
      </c>
      <c r="BA120" s="541" t="str">
        <f t="shared" si="70"/>
        <v>入力済</v>
      </c>
      <c r="BB120" s="522" t="str">
        <f>IFERROR(VLOOKUP(K120,【参考】数式用!$AX$3:$AY$59, 2, FALSE), "")</f>
        <v/>
      </c>
      <c r="BC120" s="538" t="str">
        <f t="shared" si="71"/>
        <v/>
      </c>
      <c r="BD120" s="541" t="str">
        <f t="shared" si="72"/>
        <v>入力済</v>
      </c>
      <c r="BE120" s="539" t="str">
        <f t="shared" si="73"/>
        <v/>
      </c>
      <c r="BF120" s="539" t="str">
        <f t="shared" si="74"/>
        <v/>
      </c>
    </row>
    <row r="121" spans="1:58" ht="109.95" customHeight="1" thickBot="1">
      <c r="A121" s="306">
        <v>109</v>
      </c>
      <c r="B121" s="687" t="str">
        <f>IF(基本情報入力シート!B143="","",基本情報入力シート!B143)</f>
        <v/>
      </c>
      <c r="C121" s="688"/>
      <c r="D121" s="688"/>
      <c r="E121" s="688"/>
      <c r="F121" s="689"/>
      <c r="G121" s="330" t="str">
        <f>IF(基本情報入力シート!L143="", "", 基本情報入力シート!L143)</f>
        <v/>
      </c>
      <c r="H121" s="330" t="str">
        <f>IF(基本情報入力シート!Q143="", "", 基本情報入力シート!Q143)</f>
        <v/>
      </c>
      <c r="I121" s="330" t="str">
        <f>IF(基本情報入力シート!V143="", "", 基本情報入力シート!V143)</f>
        <v/>
      </c>
      <c r="J121" s="330" t="str">
        <f>IF(基本情報入力シート!W143="", "", 基本情報入力シート!W143)</f>
        <v/>
      </c>
      <c r="K121" s="330" t="str">
        <f>IF(基本情報入力シート!Z143="", "", 基本情報入力シート!Z143)</f>
        <v/>
      </c>
      <c r="L121" s="331" t="str">
        <f>IF(基本情報入力シート!AF143=0, "",基本情報入力シート!AF143)</f>
        <v/>
      </c>
      <c r="M121" s="567"/>
      <c r="N121" s="505" t="str">
        <f>IFERROR(VLOOKUP(K121,【参考】数式用!$A$2:$F$57,MATCH(M121,【参考】数式用!$C$3:$F$3,0)+2,0),"")</f>
        <v/>
      </c>
      <c r="O121" s="499"/>
      <c r="P121" s="333" t="str">
        <f>IFERROR(VLOOKUP(K121,【参考】数式用!$A$2:$F$57,MATCH(O121,【参考】数式用!$C$3:$F$3,0)+2,0),"")</f>
        <v/>
      </c>
      <c r="Q121" s="313" t="s">
        <v>113</v>
      </c>
      <c r="R121" s="311"/>
      <c r="S121" s="312" t="s">
        <v>178</v>
      </c>
      <c r="T121" s="311"/>
      <c r="U121" s="312" t="s">
        <v>179</v>
      </c>
      <c r="V121" s="311"/>
      <c r="W121" s="312" t="s">
        <v>178</v>
      </c>
      <c r="X121" s="311"/>
      <c r="Y121" s="312" t="s">
        <v>180</v>
      </c>
      <c r="Z121" s="312" t="s">
        <v>181</v>
      </c>
      <c r="AA121" s="312" t="str">
        <f t="shared" si="55"/>
        <v/>
      </c>
      <c r="AB121" s="308" t="s">
        <v>182</v>
      </c>
      <c r="AC121" s="309" t="str">
        <f t="shared" si="56"/>
        <v/>
      </c>
      <c r="AD121" s="501" t="str">
        <f t="shared" si="57"/>
        <v/>
      </c>
      <c r="AE121" s="310" t="str">
        <f>IFERROR(ROUNDDOWN(ROUNDDOWN(ROUND(L121*VLOOKUP(K121,【参考】数式用!$A$4:$F$57,MATCH("処遇改善加算Ⅳ",【参考】数式用!$C$3:$F$3,0)+2,0),0),0)*AA121*0.5,0), "")</f>
        <v/>
      </c>
      <c r="AF121" s="340"/>
      <c r="AG121" s="341"/>
      <c r="AH121" s="341"/>
      <c r="AI121" s="321"/>
      <c r="AJ121" s="323"/>
      <c r="AK121" s="342"/>
      <c r="AL121" s="327" t="str">
        <f t="shared" si="58"/>
        <v/>
      </c>
      <c r="AM121" s="328" t="str">
        <f t="shared" si="59"/>
        <v/>
      </c>
      <c r="AN121" s="258"/>
      <c r="AO121" s="538" t="str">
        <f>IFERROR(VLOOKUP(K121,【参考】数式用!$A$2:$N$57,14,FALSE),"")</f>
        <v/>
      </c>
      <c r="AP121" s="538" t="str">
        <f t="shared" si="60"/>
        <v/>
      </c>
      <c r="AQ121" s="542" t="str">
        <f t="shared" si="61"/>
        <v/>
      </c>
      <c r="AR121" s="522" t="str">
        <f t="shared" si="62"/>
        <v>入力済</v>
      </c>
      <c r="AS121" s="538" t="str">
        <f t="shared" si="63"/>
        <v/>
      </c>
      <c r="AT121" s="522" t="str">
        <f t="shared" si="64"/>
        <v>入力済</v>
      </c>
      <c r="AU121" s="522" t="str">
        <f t="shared" si="65"/>
        <v/>
      </c>
      <c r="AV121" s="522" t="str">
        <f t="shared" si="66"/>
        <v/>
      </c>
      <c r="AW121" s="538" t="str">
        <f t="shared" si="67"/>
        <v/>
      </c>
      <c r="AX121" s="538" t="str">
        <f t="shared" si="68"/>
        <v/>
      </c>
      <c r="AY121" s="522" t="str">
        <f>IFERROR(VLOOKUP(K121,【参考】数式用!$AR$5:$AS$39,2, FALSE), "")</f>
        <v/>
      </c>
      <c r="AZ121" s="538" t="str">
        <f t="shared" si="69"/>
        <v/>
      </c>
      <c r="BA121" s="541" t="str">
        <f t="shared" si="70"/>
        <v>入力済</v>
      </c>
      <c r="BB121" s="522" t="str">
        <f>IFERROR(VLOOKUP(K121,【参考】数式用!$AX$3:$AY$59, 2, FALSE), "")</f>
        <v/>
      </c>
      <c r="BC121" s="538" t="str">
        <f t="shared" si="71"/>
        <v/>
      </c>
      <c r="BD121" s="541" t="str">
        <f t="shared" si="72"/>
        <v>入力済</v>
      </c>
      <c r="BE121" s="539" t="str">
        <f t="shared" si="73"/>
        <v/>
      </c>
      <c r="BF121" s="539" t="str">
        <f t="shared" si="74"/>
        <v/>
      </c>
    </row>
    <row r="122" spans="1:58" ht="109.95" customHeight="1" thickBot="1">
      <c r="A122" s="306">
        <v>110</v>
      </c>
      <c r="B122" s="687" t="str">
        <f>IF(基本情報入力シート!B144="","",基本情報入力シート!B144)</f>
        <v/>
      </c>
      <c r="C122" s="688"/>
      <c r="D122" s="688"/>
      <c r="E122" s="688"/>
      <c r="F122" s="689"/>
      <c r="G122" s="330" t="str">
        <f>IF(基本情報入力シート!L144="", "", 基本情報入力シート!L144)</f>
        <v/>
      </c>
      <c r="H122" s="330" t="str">
        <f>IF(基本情報入力シート!Q144="", "", 基本情報入力シート!Q144)</f>
        <v/>
      </c>
      <c r="I122" s="330" t="str">
        <f>IF(基本情報入力シート!V144="", "", 基本情報入力シート!V144)</f>
        <v/>
      </c>
      <c r="J122" s="330" t="str">
        <f>IF(基本情報入力シート!W144="", "", 基本情報入力シート!W144)</f>
        <v/>
      </c>
      <c r="K122" s="330" t="str">
        <f>IF(基本情報入力シート!Z144="", "", 基本情報入力シート!Z144)</f>
        <v/>
      </c>
      <c r="L122" s="331" t="str">
        <f>IF(基本情報入力シート!AF144=0, "",基本情報入力シート!AF144)</f>
        <v/>
      </c>
      <c r="M122" s="567"/>
      <c r="N122" s="505" t="str">
        <f>IFERROR(VLOOKUP(K122,【参考】数式用!$A$2:$F$57,MATCH(M122,【参考】数式用!$C$3:$F$3,0)+2,0),"")</f>
        <v/>
      </c>
      <c r="O122" s="499"/>
      <c r="P122" s="333" t="str">
        <f>IFERROR(VLOOKUP(K122,【参考】数式用!$A$2:$F$57,MATCH(O122,【参考】数式用!$C$3:$F$3,0)+2,0),"")</f>
        <v/>
      </c>
      <c r="Q122" s="313" t="s">
        <v>113</v>
      </c>
      <c r="R122" s="311"/>
      <c r="S122" s="312" t="s">
        <v>178</v>
      </c>
      <c r="T122" s="311"/>
      <c r="U122" s="312" t="s">
        <v>179</v>
      </c>
      <c r="V122" s="311"/>
      <c r="W122" s="312" t="s">
        <v>178</v>
      </c>
      <c r="X122" s="311"/>
      <c r="Y122" s="312" t="s">
        <v>180</v>
      </c>
      <c r="Z122" s="312" t="s">
        <v>181</v>
      </c>
      <c r="AA122" s="312" t="str">
        <f t="shared" si="55"/>
        <v/>
      </c>
      <c r="AB122" s="308" t="s">
        <v>182</v>
      </c>
      <c r="AC122" s="309" t="str">
        <f t="shared" si="56"/>
        <v/>
      </c>
      <c r="AD122" s="501" t="str">
        <f t="shared" si="57"/>
        <v/>
      </c>
      <c r="AE122" s="310" t="str">
        <f>IFERROR(ROUNDDOWN(ROUNDDOWN(ROUND(L122*VLOOKUP(K122,【参考】数式用!$A$4:$F$57,MATCH("処遇改善加算Ⅳ",【参考】数式用!$C$3:$F$3,0)+2,0),0),0)*AA122*0.5,0), "")</f>
        <v/>
      </c>
      <c r="AF122" s="340"/>
      <c r="AG122" s="341"/>
      <c r="AH122" s="341"/>
      <c r="AI122" s="321"/>
      <c r="AJ122" s="323"/>
      <c r="AK122" s="342"/>
      <c r="AL122" s="327" t="str">
        <f t="shared" si="58"/>
        <v/>
      </c>
      <c r="AM122" s="328" t="str">
        <f t="shared" si="59"/>
        <v/>
      </c>
      <c r="AN122" s="258"/>
      <c r="AO122" s="538" t="str">
        <f>IFERROR(VLOOKUP(K122,【参考】数式用!$A$2:$N$57,14,FALSE),"")</f>
        <v/>
      </c>
      <c r="AP122" s="538" t="str">
        <f t="shared" si="60"/>
        <v/>
      </c>
      <c r="AQ122" s="542" t="str">
        <f t="shared" si="61"/>
        <v/>
      </c>
      <c r="AR122" s="522" t="str">
        <f t="shared" si="62"/>
        <v>入力済</v>
      </c>
      <c r="AS122" s="538" t="str">
        <f t="shared" si="63"/>
        <v/>
      </c>
      <c r="AT122" s="522" t="str">
        <f t="shared" si="64"/>
        <v>入力済</v>
      </c>
      <c r="AU122" s="522" t="str">
        <f t="shared" si="65"/>
        <v/>
      </c>
      <c r="AV122" s="522" t="str">
        <f t="shared" si="66"/>
        <v/>
      </c>
      <c r="AW122" s="538" t="str">
        <f t="shared" si="67"/>
        <v/>
      </c>
      <c r="AX122" s="538" t="str">
        <f t="shared" si="68"/>
        <v/>
      </c>
      <c r="AY122" s="522" t="str">
        <f>IFERROR(VLOOKUP(K122,【参考】数式用!$AR$5:$AS$39,2, FALSE), "")</f>
        <v/>
      </c>
      <c r="AZ122" s="538" t="str">
        <f t="shared" si="69"/>
        <v/>
      </c>
      <c r="BA122" s="541" t="str">
        <f t="shared" si="70"/>
        <v>入力済</v>
      </c>
      <c r="BB122" s="522" t="str">
        <f>IFERROR(VLOOKUP(K122,【参考】数式用!$AX$3:$AY$59, 2, FALSE), "")</f>
        <v/>
      </c>
      <c r="BC122" s="538" t="str">
        <f t="shared" si="71"/>
        <v/>
      </c>
      <c r="BD122" s="541" t="str">
        <f t="shared" si="72"/>
        <v>入力済</v>
      </c>
      <c r="BE122" s="539" t="str">
        <f t="shared" si="73"/>
        <v/>
      </c>
      <c r="BF122" s="539" t="str">
        <f t="shared" si="74"/>
        <v/>
      </c>
    </row>
    <row r="123" spans="1:58" ht="109.95" customHeight="1" thickBot="1">
      <c r="A123" s="306">
        <v>111</v>
      </c>
      <c r="B123" s="687" t="str">
        <f>IF(基本情報入力シート!B145="","",基本情報入力シート!B145)</f>
        <v/>
      </c>
      <c r="C123" s="688"/>
      <c r="D123" s="688"/>
      <c r="E123" s="688"/>
      <c r="F123" s="689"/>
      <c r="G123" s="330" t="str">
        <f>IF(基本情報入力シート!L145="", "", 基本情報入力シート!L145)</f>
        <v/>
      </c>
      <c r="H123" s="330" t="str">
        <f>IF(基本情報入力シート!Q145="", "", 基本情報入力シート!Q145)</f>
        <v/>
      </c>
      <c r="I123" s="330" t="str">
        <f>IF(基本情報入力シート!V145="", "", 基本情報入力シート!V145)</f>
        <v/>
      </c>
      <c r="J123" s="330" t="str">
        <f>IF(基本情報入力シート!W145="", "", 基本情報入力シート!W145)</f>
        <v/>
      </c>
      <c r="K123" s="330" t="str">
        <f>IF(基本情報入力シート!Z145="", "", 基本情報入力シート!Z145)</f>
        <v/>
      </c>
      <c r="L123" s="331" t="str">
        <f>IF(基本情報入力シート!AF145=0, "",基本情報入力シート!AF145)</f>
        <v/>
      </c>
      <c r="M123" s="567"/>
      <c r="N123" s="505" t="str">
        <f>IFERROR(VLOOKUP(K123,【参考】数式用!$A$2:$F$57,MATCH(M123,【参考】数式用!$C$3:$F$3,0)+2,0),"")</f>
        <v/>
      </c>
      <c r="O123" s="499"/>
      <c r="P123" s="333" t="str">
        <f>IFERROR(VLOOKUP(K123,【参考】数式用!$A$2:$F$57,MATCH(O123,【参考】数式用!$C$3:$F$3,0)+2,0),"")</f>
        <v/>
      </c>
      <c r="Q123" s="313" t="s">
        <v>113</v>
      </c>
      <c r="R123" s="311"/>
      <c r="S123" s="312" t="s">
        <v>178</v>
      </c>
      <c r="T123" s="311"/>
      <c r="U123" s="312" t="s">
        <v>179</v>
      </c>
      <c r="V123" s="311"/>
      <c r="W123" s="312" t="s">
        <v>178</v>
      </c>
      <c r="X123" s="311"/>
      <c r="Y123" s="312" t="s">
        <v>180</v>
      </c>
      <c r="Z123" s="312" t="s">
        <v>181</v>
      </c>
      <c r="AA123" s="312" t="str">
        <f t="shared" si="55"/>
        <v/>
      </c>
      <c r="AB123" s="308" t="s">
        <v>182</v>
      </c>
      <c r="AC123" s="309" t="str">
        <f t="shared" si="56"/>
        <v/>
      </c>
      <c r="AD123" s="501" t="str">
        <f t="shared" si="57"/>
        <v/>
      </c>
      <c r="AE123" s="310" t="str">
        <f>IFERROR(ROUNDDOWN(ROUNDDOWN(ROUND(L123*VLOOKUP(K123,【参考】数式用!$A$4:$F$57,MATCH("処遇改善加算Ⅳ",【参考】数式用!$C$3:$F$3,0)+2,0),0),0)*AA123*0.5,0), "")</f>
        <v/>
      </c>
      <c r="AF123" s="340"/>
      <c r="AG123" s="341"/>
      <c r="AH123" s="341"/>
      <c r="AI123" s="321"/>
      <c r="AJ123" s="323"/>
      <c r="AK123" s="342"/>
      <c r="AL123" s="327" t="str">
        <f t="shared" si="58"/>
        <v/>
      </c>
      <c r="AM123" s="328" t="str">
        <f t="shared" si="59"/>
        <v/>
      </c>
      <c r="AN123" s="258"/>
      <c r="AO123" s="538" t="str">
        <f>IFERROR(VLOOKUP(K123,【参考】数式用!$A$2:$N$57,14,FALSE),"")</f>
        <v/>
      </c>
      <c r="AP123" s="538" t="str">
        <f t="shared" si="60"/>
        <v/>
      </c>
      <c r="AQ123" s="542" t="str">
        <f t="shared" si="61"/>
        <v/>
      </c>
      <c r="AR123" s="522" t="str">
        <f t="shared" si="62"/>
        <v>入力済</v>
      </c>
      <c r="AS123" s="538" t="str">
        <f t="shared" si="63"/>
        <v/>
      </c>
      <c r="AT123" s="522" t="str">
        <f t="shared" si="64"/>
        <v>入力済</v>
      </c>
      <c r="AU123" s="522" t="str">
        <f t="shared" si="65"/>
        <v/>
      </c>
      <c r="AV123" s="522" t="str">
        <f t="shared" si="66"/>
        <v/>
      </c>
      <c r="AW123" s="538" t="str">
        <f t="shared" si="67"/>
        <v/>
      </c>
      <c r="AX123" s="538" t="str">
        <f t="shared" si="68"/>
        <v/>
      </c>
      <c r="AY123" s="522" t="str">
        <f>IFERROR(VLOOKUP(K123,【参考】数式用!$AR$5:$AS$39,2, FALSE), "")</f>
        <v/>
      </c>
      <c r="AZ123" s="538" t="str">
        <f t="shared" si="69"/>
        <v/>
      </c>
      <c r="BA123" s="541" t="str">
        <f t="shared" si="70"/>
        <v>入力済</v>
      </c>
      <c r="BB123" s="522" t="str">
        <f>IFERROR(VLOOKUP(K123,【参考】数式用!$AX$3:$AY$59, 2, FALSE), "")</f>
        <v/>
      </c>
      <c r="BC123" s="538" t="str">
        <f t="shared" si="71"/>
        <v/>
      </c>
      <c r="BD123" s="541" t="str">
        <f t="shared" si="72"/>
        <v>入力済</v>
      </c>
      <c r="BE123" s="539" t="str">
        <f t="shared" si="73"/>
        <v/>
      </c>
      <c r="BF123" s="539" t="str">
        <f t="shared" si="74"/>
        <v/>
      </c>
    </row>
    <row r="124" spans="1:58" ht="109.95" customHeight="1" thickBot="1">
      <c r="A124" s="306">
        <v>112</v>
      </c>
      <c r="B124" s="687" t="str">
        <f>IF(基本情報入力シート!B146="","",基本情報入力シート!B146)</f>
        <v/>
      </c>
      <c r="C124" s="688"/>
      <c r="D124" s="688"/>
      <c r="E124" s="688"/>
      <c r="F124" s="689"/>
      <c r="G124" s="330" t="str">
        <f>IF(基本情報入力シート!L146="", "", 基本情報入力シート!L146)</f>
        <v/>
      </c>
      <c r="H124" s="330" t="str">
        <f>IF(基本情報入力シート!Q146="", "", 基本情報入力シート!Q146)</f>
        <v/>
      </c>
      <c r="I124" s="330" t="str">
        <f>IF(基本情報入力シート!V146="", "", 基本情報入力シート!V146)</f>
        <v/>
      </c>
      <c r="J124" s="330" t="str">
        <f>IF(基本情報入力シート!W146="", "", 基本情報入力シート!W146)</f>
        <v/>
      </c>
      <c r="K124" s="330" t="str">
        <f>IF(基本情報入力シート!Z146="", "", 基本情報入力シート!Z146)</f>
        <v/>
      </c>
      <c r="L124" s="331" t="str">
        <f>IF(基本情報入力シート!AF146=0, "",基本情報入力シート!AF146)</f>
        <v/>
      </c>
      <c r="M124" s="567"/>
      <c r="N124" s="505" t="str">
        <f>IFERROR(VLOOKUP(K124,【参考】数式用!$A$2:$F$57,MATCH(M124,【参考】数式用!$C$3:$F$3,0)+2,0),"")</f>
        <v/>
      </c>
      <c r="O124" s="499"/>
      <c r="P124" s="333" t="str">
        <f>IFERROR(VLOOKUP(K124,【参考】数式用!$A$2:$F$57,MATCH(O124,【参考】数式用!$C$3:$F$3,0)+2,0),"")</f>
        <v/>
      </c>
      <c r="Q124" s="313" t="s">
        <v>113</v>
      </c>
      <c r="R124" s="311"/>
      <c r="S124" s="312" t="s">
        <v>178</v>
      </c>
      <c r="T124" s="311"/>
      <c r="U124" s="312" t="s">
        <v>179</v>
      </c>
      <c r="V124" s="311"/>
      <c r="W124" s="312" t="s">
        <v>178</v>
      </c>
      <c r="X124" s="311"/>
      <c r="Y124" s="312" t="s">
        <v>180</v>
      </c>
      <c r="Z124" s="312" t="s">
        <v>181</v>
      </c>
      <c r="AA124" s="312" t="str">
        <f t="shared" si="55"/>
        <v/>
      </c>
      <c r="AB124" s="308" t="s">
        <v>182</v>
      </c>
      <c r="AC124" s="309" t="str">
        <f t="shared" si="56"/>
        <v/>
      </c>
      <c r="AD124" s="501" t="str">
        <f t="shared" si="57"/>
        <v/>
      </c>
      <c r="AE124" s="310" t="str">
        <f>IFERROR(ROUNDDOWN(ROUNDDOWN(ROUND(L124*VLOOKUP(K124,【参考】数式用!$A$4:$F$57,MATCH("処遇改善加算Ⅳ",【参考】数式用!$C$3:$F$3,0)+2,0),0),0)*AA124*0.5,0), "")</f>
        <v/>
      </c>
      <c r="AF124" s="340"/>
      <c r="AG124" s="341"/>
      <c r="AH124" s="341"/>
      <c r="AI124" s="321"/>
      <c r="AJ124" s="323"/>
      <c r="AK124" s="342"/>
      <c r="AL124" s="327" t="str">
        <f t="shared" si="58"/>
        <v/>
      </c>
      <c r="AM124" s="328" t="str">
        <f t="shared" si="59"/>
        <v/>
      </c>
      <c r="AN124" s="258"/>
      <c r="AO124" s="538" t="str">
        <f>IFERROR(VLOOKUP(K124,【参考】数式用!$A$2:$N$57,14,FALSE),"")</f>
        <v/>
      </c>
      <c r="AP124" s="538" t="str">
        <f t="shared" si="60"/>
        <v/>
      </c>
      <c r="AQ124" s="542" t="str">
        <f t="shared" si="61"/>
        <v/>
      </c>
      <c r="AR124" s="522" t="str">
        <f t="shared" si="62"/>
        <v>入力済</v>
      </c>
      <c r="AS124" s="538" t="str">
        <f t="shared" si="63"/>
        <v/>
      </c>
      <c r="AT124" s="522" t="str">
        <f t="shared" si="64"/>
        <v>入力済</v>
      </c>
      <c r="AU124" s="522" t="str">
        <f t="shared" si="65"/>
        <v/>
      </c>
      <c r="AV124" s="522" t="str">
        <f t="shared" si="66"/>
        <v/>
      </c>
      <c r="AW124" s="538" t="str">
        <f t="shared" si="67"/>
        <v/>
      </c>
      <c r="AX124" s="538" t="str">
        <f t="shared" si="68"/>
        <v/>
      </c>
      <c r="AY124" s="522" t="str">
        <f>IFERROR(VLOOKUP(K124,【参考】数式用!$AR$5:$AS$39,2, FALSE), "")</f>
        <v/>
      </c>
      <c r="AZ124" s="538" t="str">
        <f t="shared" si="69"/>
        <v/>
      </c>
      <c r="BA124" s="541" t="str">
        <f t="shared" si="70"/>
        <v>入力済</v>
      </c>
      <c r="BB124" s="522" t="str">
        <f>IFERROR(VLOOKUP(K124,【参考】数式用!$AX$3:$AY$59, 2, FALSE), "")</f>
        <v/>
      </c>
      <c r="BC124" s="538" t="str">
        <f t="shared" si="71"/>
        <v/>
      </c>
      <c r="BD124" s="541" t="str">
        <f t="shared" si="72"/>
        <v>入力済</v>
      </c>
      <c r="BE124" s="539" t="str">
        <f t="shared" si="73"/>
        <v/>
      </c>
      <c r="BF124" s="539" t="str">
        <f t="shared" si="74"/>
        <v/>
      </c>
    </row>
    <row r="125" spans="1:58" ht="109.95" customHeight="1" thickBot="1">
      <c r="A125" s="306">
        <v>113</v>
      </c>
      <c r="B125" s="687" t="str">
        <f>IF(基本情報入力シート!B147="","",基本情報入力シート!B147)</f>
        <v/>
      </c>
      <c r="C125" s="688"/>
      <c r="D125" s="688"/>
      <c r="E125" s="688"/>
      <c r="F125" s="689"/>
      <c r="G125" s="330" t="str">
        <f>IF(基本情報入力シート!L147="", "", 基本情報入力シート!L147)</f>
        <v/>
      </c>
      <c r="H125" s="330" t="str">
        <f>IF(基本情報入力シート!Q147="", "", 基本情報入力シート!Q147)</f>
        <v/>
      </c>
      <c r="I125" s="330" t="str">
        <f>IF(基本情報入力シート!V147="", "", 基本情報入力シート!V147)</f>
        <v/>
      </c>
      <c r="J125" s="330" t="str">
        <f>IF(基本情報入力シート!W147="", "", 基本情報入力シート!W147)</f>
        <v/>
      </c>
      <c r="K125" s="330" t="str">
        <f>IF(基本情報入力シート!Z147="", "", 基本情報入力シート!Z147)</f>
        <v/>
      </c>
      <c r="L125" s="331" t="str">
        <f>IF(基本情報入力シート!AF147=0, "",基本情報入力シート!AF147)</f>
        <v/>
      </c>
      <c r="M125" s="567"/>
      <c r="N125" s="505" t="str">
        <f>IFERROR(VLOOKUP(K125,【参考】数式用!$A$2:$F$57,MATCH(M125,【参考】数式用!$C$3:$F$3,0)+2,0),"")</f>
        <v/>
      </c>
      <c r="O125" s="499"/>
      <c r="P125" s="333" t="str">
        <f>IFERROR(VLOOKUP(K125,【参考】数式用!$A$2:$F$57,MATCH(O125,【参考】数式用!$C$3:$F$3,0)+2,0),"")</f>
        <v/>
      </c>
      <c r="Q125" s="313" t="s">
        <v>113</v>
      </c>
      <c r="R125" s="311"/>
      <c r="S125" s="312" t="s">
        <v>178</v>
      </c>
      <c r="T125" s="311"/>
      <c r="U125" s="312" t="s">
        <v>179</v>
      </c>
      <c r="V125" s="311"/>
      <c r="W125" s="312" t="s">
        <v>178</v>
      </c>
      <c r="X125" s="311"/>
      <c r="Y125" s="312" t="s">
        <v>180</v>
      </c>
      <c r="Z125" s="312" t="s">
        <v>181</v>
      </c>
      <c r="AA125" s="312" t="str">
        <f t="shared" si="55"/>
        <v/>
      </c>
      <c r="AB125" s="308" t="s">
        <v>182</v>
      </c>
      <c r="AC125" s="309" t="str">
        <f t="shared" si="56"/>
        <v/>
      </c>
      <c r="AD125" s="501" t="str">
        <f t="shared" si="57"/>
        <v/>
      </c>
      <c r="AE125" s="310" t="str">
        <f>IFERROR(ROUNDDOWN(ROUNDDOWN(ROUND(L125*VLOOKUP(K125,【参考】数式用!$A$4:$F$57,MATCH("処遇改善加算Ⅳ",【参考】数式用!$C$3:$F$3,0)+2,0),0),0)*AA125*0.5,0), "")</f>
        <v/>
      </c>
      <c r="AF125" s="340"/>
      <c r="AG125" s="341"/>
      <c r="AH125" s="341"/>
      <c r="AI125" s="321"/>
      <c r="AJ125" s="323"/>
      <c r="AK125" s="342"/>
      <c r="AL125" s="327" t="str">
        <f t="shared" si="58"/>
        <v/>
      </c>
      <c r="AM125" s="328" t="str">
        <f t="shared" si="59"/>
        <v/>
      </c>
      <c r="AN125" s="258"/>
      <c r="AO125" s="538" t="str">
        <f>IFERROR(VLOOKUP(K125,【参考】数式用!$A$2:$N$57,14,FALSE),"")</f>
        <v/>
      </c>
      <c r="AP125" s="538" t="str">
        <f t="shared" si="60"/>
        <v/>
      </c>
      <c r="AQ125" s="542" t="str">
        <f t="shared" si="61"/>
        <v/>
      </c>
      <c r="AR125" s="522" t="str">
        <f t="shared" si="62"/>
        <v>入力済</v>
      </c>
      <c r="AS125" s="538" t="str">
        <f t="shared" si="63"/>
        <v/>
      </c>
      <c r="AT125" s="522" t="str">
        <f t="shared" si="64"/>
        <v>入力済</v>
      </c>
      <c r="AU125" s="522" t="str">
        <f t="shared" si="65"/>
        <v/>
      </c>
      <c r="AV125" s="522" t="str">
        <f t="shared" si="66"/>
        <v/>
      </c>
      <c r="AW125" s="538" t="str">
        <f t="shared" si="67"/>
        <v/>
      </c>
      <c r="AX125" s="538" t="str">
        <f t="shared" si="68"/>
        <v/>
      </c>
      <c r="AY125" s="522" t="str">
        <f>IFERROR(VLOOKUP(K125,【参考】数式用!$AR$5:$AS$39,2, FALSE), "")</f>
        <v/>
      </c>
      <c r="AZ125" s="538" t="str">
        <f t="shared" si="69"/>
        <v/>
      </c>
      <c r="BA125" s="541" t="str">
        <f t="shared" si="70"/>
        <v>入力済</v>
      </c>
      <c r="BB125" s="522" t="str">
        <f>IFERROR(VLOOKUP(K125,【参考】数式用!$AX$3:$AY$59, 2, FALSE), "")</f>
        <v/>
      </c>
      <c r="BC125" s="538" t="str">
        <f t="shared" si="71"/>
        <v/>
      </c>
      <c r="BD125" s="541" t="str">
        <f t="shared" si="72"/>
        <v>入力済</v>
      </c>
      <c r="BE125" s="539" t="str">
        <f t="shared" si="73"/>
        <v/>
      </c>
      <c r="BF125" s="539" t="str">
        <f t="shared" si="74"/>
        <v/>
      </c>
    </row>
    <row r="126" spans="1:58" ht="109.95" customHeight="1" thickBot="1">
      <c r="A126" s="306">
        <v>114</v>
      </c>
      <c r="B126" s="687" t="str">
        <f>IF(基本情報入力シート!B148="","",基本情報入力シート!B148)</f>
        <v/>
      </c>
      <c r="C126" s="688"/>
      <c r="D126" s="688"/>
      <c r="E126" s="688"/>
      <c r="F126" s="689"/>
      <c r="G126" s="330" t="str">
        <f>IF(基本情報入力シート!L148="", "", 基本情報入力シート!L148)</f>
        <v/>
      </c>
      <c r="H126" s="330" t="str">
        <f>IF(基本情報入力シート!Q148="", "", 基本情報入力シート!Q148)</f>
        <v/>
      </c>
      <c r="I126" s="330" t="str">
        <f>IF(基本情報入力シート!V148="", "", 基本情報入力シート!V148)</f>
        <v/>
      </c>
      <c r="J126" s="330" t="str">
        <f>IF(基本情報入力シート!W148="", "", 基本情報入力シート!W148)</f>
        <v/>
      </c>
      <c r="K126" s="330" t="str">
        <f>IF(基本情報入力シート!Z148="", "", 基本情報入力シート!Z148)</f>
        <v/>
      </c>
      <c r="L126" s="331" t="str">
        <f>IF(基本情報入力シート!AF148=0, "",基本情報入力シート!AF148)</f>
        <v/>
      </c>
      <c r="M126" s="567"/>
      <c r="N126" s="505" t="str">
        <f>IFERROR(VLOOKUP(K126,【参考】数式用!$A$2:$F$57,MATCH(M126,【参考】数式用!$C$3:$F$3,0)+2,0),"")</f>
        <v/>
      </c>
      <c r="O126" s="499"/>
      <c r="P126" s="333" t="str">
        <f>IFERROR(VLOOKUP(K126,【参考】数式用!$A$2:$F$57,MATCH(O126,【参考】数式用!$C$3:$F$3,0)+2,0),"")</f>
        <v/>
      </c>
      <c r="Q126" s="313" t="s">
        <v>113</v>
      </c>
      <c r="R126" s="311"/>
      <c r="S126" s="312" t="s">
        <v>178</v>
      </c>
      <c r="T126" s="311"/>
      <c r="U126" s="312" t="s">
        <v>179</v>
      </c>
      <c r="V126" s="311"/>
      <c r="W126" s="312" t="s">
        <v>178</v>
      </c>
      <c r="X126" s="311"/>
      <c r="Y126" s="312" t="s">
        <v>180</v>
      </c>
      <c r="Z126" s="312" t="s">
        <v>181</v>
      </c>
      <c r="AA126" s="312" t="str">
        <f t="shared" si="55"/>
        <v/>
      </c>
      <c r="AB126" s="308" t="s">
        <v>182</v>
      </c>
      <c r="AC126" s="309" t="str">
        <f t="shared" si="56"/>
        <v/>
      </c>
      <c r="AD126" s="501" t="str">
        <f t="shared" si="57"/>
        <v/>
      </c>
      <c r="AE126" s="310" t="str">
        <f>IFERROR(ROUNDDOWN(ROUNDDOWN(ROUND(L126*VLOOKUP(K126,【参考】数式用!$A$4:$F$57,MATCH("処遇改善加算Ⅳ",【参考】数式用!$C$3:$F$3,0)+2,0),0),0)*AA126*0.5,0), "")</f>
        <v/>
      </c>
      <c r="AF126" s="340"/>
      <c r="AG126" s="341"/>
      <c r="AH126" s="341"/>
      <c r="AI126" s="321"/>
      <c r="AJ126" s="323"/>
      <c r="AK126" s="342"/>
      <c r="AL126" s="327" t="str">
        <f t="shared" si="58"/>
        <v/>
      </c>
      <c r="AM126" s="328" t="str">
        <f t="shared" si="59"/>
        <v/>
      </c>
      <c r="AN126" s="258"/>
      <c r="AO126" s="538" t="str">
        <f>IFERROR(VLOOKUP(K126,【参考】数式用!$A$2:$N$57,14,FALSE),"")</f>
        <v/>
      </c>
      <c r="AP126" s="538" t="str">
        <f t="shared" si="60"/>
        <v/>
      </c>
      <c r="AQ126" s="542" t="str">
        <f t="shared" si="61"/>
        <v/>
      </c>
      <c r="AR126" s="522" t="str">
        <f t="shared" si="62"/>
        <v>入力済</v>
      </c>
      <c r="AS126" s="538" t="str">
        <f t="shared" si="63"/>
        <v/>
      </c>
      <c r="AT126" s="522" t="str">
        <f t="shared" si="64"/>
        <v>入力済</v>
      </c>
      <c r="AU126" s="522" t="str">
        <f t="shared" si="65"/>
        <v/>
      </c>
      <c r="AV126" s="522" t="str">
        <f t="shared" si="66"/>
        <v/>
      </c>
      <c r="AW126" s="538" t="str">
        <f t="shared" si="67"/>
        <v/>
      </c>
      <c r="AX126" s="538" t="str">
        <f t="shared" si="68"/>
        <v/>
      </c>
      <c r="AY126" s="522" t="str">
        <f>IFERROR(VLOOKUP(K126,【参考】数式用!$AR$5:$AS$39,2, FALSE), "")</f>
        <v/>
      </c>
      <c r="AZ126" s="538" t="str">
        <f t="shared" si="69"/>
        <v/>
      </c>
      <c r="BA126" s="541" t="str">
        <f t="shared" si="70"/>
        <v>入力済</v>
      </c>
      <c r="BB126" s="522" t="str">
        <f>IFERROR(VLOOKUP(K126,【参考】数式用!$AX$3:$AY$59, 2, FALSE), "")</f>
        <v/>
      </c>
      <c r="BC126" s="538" t="str">
        <f t="shared" si="71"/>
        <v/>
      </c>
      <c r="BD126" s="541" t="str">
        <f t="shared" si="72"/>
        <v>入力済</v>
      </c>
      <c r="BE126" s="539" t="str">
        <f t="shared" si="73"/>
        <v/>
      </c>
      <c r="BF126" s="539" t="str">
        <f t="shared" si="74"/>
        <v/>
      </c>
    </row>
    <row r="127" spans="1:58" ht="109.95" customHeight="1" thickBot="1">
      <c r="A127" s="306">
        <v>115</v>
      </c>
      <c r="B127" s="687" t="str">
        <f>IF(基本情報入力シート!B149="","",基本情報入力シート!B149)</f>
        <v/>
      </c>
      <c r="C127" s="688"/>
      <c r="D127" s="688"/>
      <c r="E127" s="688"/>
      <c r="F127" s="689"/>
      <c r="G127" s="330" t="str">
        <f>IF(基本情報入力シート!L149="", "", 基本情報入力シート!L149)</f>
        <v/>
      </c>
      <c r="H127" s="330" t="str">
        <f>IF(基本情報入力シート!Q149="", "", 基本情報入力シート!Q149)</f>
        <v/>
      </c>
      <c r="I127" s="330" t="str">
        <f>IF(基本情報入力シート!V149="", "", 基本情報入力シート!V149)</f>
        <v/>
      </c>
      <c r="J127" s="330" t="str">
        <f>IF(基本情報入力シート!W149="", "", 基本情報入力シート!W149)</f>
        <v/>
      </c>
      <c r="K127" s="330" t="str">
        <f>IF(基本情報入力シート!Z149="", "", 基本情報入力シート!Z149)</f>
        <v/>
      </c>
      <c r="L127" s="331" t="str">
        <f>IF(基本情報入力シート!AF149=0, "",基本情報入力シート!AF149)</f>
        <v/>
      </c>
      <c r="M127" s="567"/>
      <c r="N127" s="505" t="str">
        <f>IFERROR(VLOOKUP(K127,【参考】数式用!$A$2:$F$57,MATCH(M127,【参考】数式用!$C$3:$F$3,0)+2,0),"")</f>
        <v/>
      </c>
      <c r="O127" s="499"/>
      <c r="P127" s="333" t="str">
        <f>IFERROR(VLOOKUP(K127,【参考】数式用!$A$2:$F$57,MATCH(O127,【参考】数式用!$C$3:$F$3,0)+2,0),"")</f>
        <v/>
      </c>
      <c r="Q127" s="313" t="s">
        <v>113</v>
      </c>
      <c r="R127" s="311"/>
      <c r="S127" s="312" t="s">
        <v>178</v>
      </c>
      <c r="T127" s="311"/>
      <c r="U127" s="312" t="s">
        <v>179</v>
      </c>
      <c r="V127" s="311"/>
      <c r="W127" s="312" t="s">
        <v>178</v>
      </c>
      <c r="X127" s="311"/>
      <c r="Y127" s="312" t="s">
        <v>180</v>
      </c>
      <c r="Z127" s="312" t="s">
        <v>181</v>
      </c>
      <c r="AA127" s="312" t="str">
        <f t="shared" si="55"/>
        <v/>
      </c>
      <c r="AB127" s="308" t="s">
        <v>182</v>
      </c>
      <c r="AC127" s="309" t="str">
        <f t="shared" si="56"/>
        <v/>
      </c>
      <c r="AD127" s="501" t="str">
        <f t="shared" si="57"/>
        <v/>
      </c>
      <c r="AE127" s="310" t="str">
        <f>IFERROR(ROUNDDOWN(ROUNDDOWN(ROUND(L127*VLOOKUP(K127,【参考】数式用!$A$4:$F$57,MATCH("処遇改善加算Ⅳ",【参考】数式用!$C$3:$F$3,0)+2,0),0),0)*AA127*0.5,0), "")</f>
        <v/>
      </c>
      <c r="AF127" s="340"/>
      <c r="AG127" s="341"/>
      <c r="AH127" s="341"/>
      <c r="AI127" s="321"/>
      <c r="AJ127" s="323"/>
      <c r="AK127" s="342"/>
      <c r="AL127" s="327" t="str">
        <f t="shared" si="58"/>
        <v/>
      </c>
      <c r="AM127" s="328" t="str">
        <f t="shared" si="59"/>
        <v/>
      </c>
      <c r="AN127" s="258"/>
      <c r="AO127" s="538" t="str">
        <f>IFERROR(VLOOKUP(K127,【参考】数式用!$A$2:$N$57,14,FALSE),"")</f>
        <v/>
      </c>
      <c r="AP127" s="538" t="str">
        <f t="shared" si="60"/>
        <v/>
      </c>
      <c r="AQ127" s="542" t="str">
        <f t="shared" si="61"/>
        <v/>
      </c>
      <c r="AR127" s="522" t="str">
        <f t="shared" si="62"/>
        <v>入力済</v>
      </c>
      <c r="AS127" s="538" t="str">
        <f t="shared" si="63"/>
        <v/>
      </c>
      <c r="AT127" s="522" t="str">
        <f t="shared" si="64"/>
        <v>入力済</v>
      </c>
      <c r="AU127" s="522" t="str">
        <f t="shared" si="65"/>
        <v/>
      </c>
      <c r="AV127" s="522" t="str">
        <f t="shared" si="66"/>
        <v/>
      </c>
      <c r="AW127" s="538" t="str">
        <f t="shared" si="67"/>
        <v/>
      </c>
      <c r="AX127" s="538" t="str">
        <f t="shared" si="68"/>
        <v/>
      </c>
      <c r="AY127" s="522" t="str">
        <f>IFERROR(VLOOKUP(K127,【参考】数式用!$AR$5:$AS$39,2, FALSE), "")</f>
        <v/>
      </c>
      <c r="AZ127" s="538" t="str">
        <f t="shared" si="69"/>
        <v/>
      </c>
      <c r="BA127" s="541" t="str">
        <f t="shared" si="70"/>
        <v>入力済</v>
      </c>
      <c r="BB127" s="522" t="str">
        <f>IFERROR(VLOOKUP(K127,【参考】数式用!$AX$3:$AY$59, 2, FALSE), "")</f>
        <v/>
      </c>
      <c r="BC127" s="538" t="str">
        <f t="shared" si="71"/>
        <v/>
      </c>
      <c r="BD127" s="541" t="str">
        <f t="shared" si="72"/>
        <v>入力済</v>
      </c>
      <c r="BE127" s="539" t="str">
        <f t="shared" si="73"/>
        <v/>
      </c>
      <c r="BF127" s="539" t="str">
        <f t="shared" si="74"/>
        <v/>
      </c>
    </row>
    <row r="128" spans="1:58" ht="109.95" customHeight="1" thickBot="1">
      <c r="A128" s="306">
        <v>116</v>
      </c>
      <c r="B128" s="687" t="str">
        <f>IF(基本情報入力シート!B150="","",基本情報入力シート!B150)</f>
        <v/>
      </c>
      <c r="C128" s="688"/>
      <c r="D128" s="688"/>
      <c r="E128" s="688"/>
      <c r="F128" s="689"/>
      <c r="G128" s="330" t="str">
        <f>IF(基本情報入力シート!L150="", "", 基本情報入力シート!L150)</f>
        <v/>
      </c>
      <c r="H128" s="330" t="str">
        <f>IF(基本情報入力シート!Q150="", "", 基本情報入力シート!Q150)</f>
        <v/>
      </c>
      <c r="I128" s="330" t="str">
        <f>IF(基本情報入力シート!V150="", "", 基本情報入力シート!V150)</f>
        <v/>
      </c>
      <c r="J128" s="330" t="str">
        <f>IF(基本情報入力シート!W150="", "", 基本情報入力シート!W150)</f>
        <v/>
      </c>
      <c r="K128" s="330" t="str">
        <f>IF(基本情報入力シート!Z150="", "", 基本情報入力シート!Z150)</f>
        <v/>
      </c>
      <c r="L128" s="331" t="str">
        <f>IF(基本情報入力シート!AF150=0, "",基本情報入力シート!AF150)</f>
        <v/>
      </c>
      <c r="M128" s="567"/>
      <c r="N128" s="505" t="str">
        <f>IFERROR(VLOOKUP(K128,【参考】数式用!$A$2:$F$57,MATCH(M128,【参考】数式用!$C$3:$F$3,0)+2,0),"")</f>
        <v/>
      </c>
      <c r="O128" s="499"/>
      <c r="P128" s="333" t="str">
        <f>IFERROR(VLOOKUP(K128,【参考】数式用!$A$2:$F$57,MATCH(O128,【参考】数式用!$C$3:$F$3,0)+2,0),"")</f>
        <v/>
      </c>
      <c r="Q128" s="313" t="s">
        <v>113</v>
      </c>
      <c r="R128" s="311"/>
      <c r="S128" s="312" t="s">
        <v>178</v>
      </c>
      <c r="T128" s="311"/>
      <c r="U128" s="312" t="s">
        <v>179</v>
      </c>
      <c r="V128" s="311"/>
      <c r="W128" s="312" t="s">
        <v>178</v>
      </c>
      <c r="X128" s="311"/>
      <c r="Y128" s="312" t="s">
        <v>180</v>
      </c>
      <c r="Z128" s="312" t="s">
        <v>181</v>
      </c>
      <c r="AA128" s="312" t="str">
        <f t="shared" si="55"/>
        <v/>
      </c>
      <c r="AB128" s="308" t="s">
        <v>182</v>
      </c>
      <c r="AC128" s="309" t="str">
        <f t="shared" si="56"/>
        <v/>
      </c>
      <c r="AD128" s="501" t="str">
        <f t="shared" si="57"/>
        <v/>
      </c>
      <c r="AE128" s="310" t="str">
        <f>IFERROR(ROUNDDOWN(ROUNDDOWN(ROUND(L128*VLOOKUP(K128,【参考】数式用!$A$4:$F$57,MATCH("処遇改善加算Ⅳ",【参考】数式用!$C$3:$F$3,0)+2,0),0),0)*AA128*0.5,0), "")</f>
        <v/>
      </c>
      <c r="AF128" s="340"/>
      <c r="AG128" s="341"/>
      <c r="AH128" s="341"/>
      <c r="AI128" s="321"/>
      <c r="AJ128" s="323"/>
      <c r="AK128" s="342"/>
      <c r="AL128" s="327" t="str">
        <f t="shared" si="58"/>
        <v/>
      </c>
      <c r="AM128" s="328" t="str">
        <f t="shared" si="59"/>
        <v/>
      </c>
      <c r="AN128" s="258"/>
      <c r="AO128" s="538" t="str">
        <f>IFERROR(VLOOKUP(K128,【参考】数式用!$A$2:$N$57,14,FALSE),"")</f>
        <v/>
      </c>
      <c r="AP128" s="538" t="str">
        <f t="shared" si="60"/>
        <v/>
      </c>
      <c r="AQ128" s="542" t="str">
        <f t="shared" si="61"/>
        <v/>
      </c>
      <c r="AR128" s="522" t="str">
        <f t="shared" si="62"/>
        <v>入力済</v>
      </c>
      <c r="AS128" s="538" t="str">
        <f t="shared" si="63"/>
        <v/>
      </c>
      <c r="AT128" s="522" t="str">
        <f t="shared" si="64"/>
        <v>入力済</v>
      </c>
      <c r="AU128" s="522" t="str">
        <f t="shared" si="65"/>
        <v/>
      </c>
      <c r="AV128" s="522" t="str">
        <f t="shared" si="66"/>
        <v/>
      </c>
      <c r="AW128" s="538" t="str">
        <f t="shared" si="67"/>
        <v/>
      </c>
      <c r="AX128" s="538" t="str">
        <f t="shared" si="68"/>
        <v/>
      </c>
      <c r="AY128" s="522" t="str">
        <f>IFERROR(VLOOKUP(K128,【参考】数式用!$AR$5:$AS$39,2, FALSE), "")</f>
        <v/>
      </c>
      <c r="AZ128" s="538" t="str">
        <f t="shared" si="69"/>
        <v/>
      </c>
      <c r="BA128" s="541" t="str">
        <f t="shared" si="70"/>
        <v>入力済</v>
      </c>
      <c r="BB128" s="522" t="str">
        <f>IFERROR(VLOOKUP(K128,【参考】数式用!$AX$3:$AY$59, 2, FALSE), "")</f>
        <v/>
      </c>
      <c r="BC128" s="538" t="str">
        <f t="shared" si="71"/>
        <v/>
      </c>
      <c r="BD128" s="541" t="str">
        <f t="shared" si="72"/>
        <v>入力済</v>
      </c>
      <c r="BE128" s="539" t="str">
        <f t="shared" si="73"/>
        <v/>
      </c>
      <c r="BF128" s="539" t="str">
        <f t="shared" si="74"/>
        <v/>
      </c>
    </row>
    <row r="129" spans="1:58" ht="109.95" customHeight="1" thickBot="1">
      <c r="A129" s="306">
        <v>117</v>
      </c>
      <c r="B129" s="687" t="str">
        <f>IF(基本情報入力シート!B151="","",基本情報入力シート!B151)</f>
        <v/>
      </c>
      <c r="C129" s="688"/>
      <c r="D129" s="688"/>
      <c r="E129" s="688"/>
      <c r="F129" s="689"/>
      <c r="G129" s="330" t="str">
        <f>IF(基本情報入力シート!L151="", "", 基本情報入力シート!L151)</f>
        <v/>
      </c>
      <c r="H129" s="330" t="str">
        <f>IF(基本情報入力シート!Q151="", "", 基本情報入力シート!Q151)</f>
        <v/>
      </c>
      <c r="I129" s="330" t="str">
        <f>IF(基本情報入力シート!V151="", "", 基本情報入力シート!V151)</f>
        <v/>
      </c>
      <c r="J129" s="330" t="str">
        <f>IF(基本情報入力シート!W151="", "", 基本情報入力シート!W151)</f>
        <v/>
      </c>
      <c r="K129" s="330" t="str">
        <f>IF(基本情報入力シート!Z151="", "", 基本情報入力シート!Z151)</f>
        <v/>
      </c>
      <c r="L129" s="331" t="str">
        <f>IF(基本情報入力シート!AF151=0, "",基本情報入力シート!AF151)</f>
        <v/>
      </c>
      <c r="M129" s="567"/>
      <c r="N129" s="505" t="str">
        <f>IFERROR(VLOOKUP(K129,【参考】数式用!$A$2:$F$57,MATCH(M129,【参考】数式用!$C$3:$F$3,0)+2,0),"")</f>
        <v/>
      </c>
      <c r="O129" s="499"/>
      <c r="P129" s="333" t="str">
        <f>IFERROR(VLOOKUP(K129,【参考】数式用!$A$2:$F$57,MATCH(O129,【参考】数式用!$C$3:$F$3,0)+2,0),"")</f>
        <v/>
      </c>
      <c r="Q129" s="313" t="s">
        <v>113</v>
      </c>
      <c r="R129" s="311"/>
      <c r="S129" s="312" t="s">
        <v>178</v>
      </c>
      <c r="T129" s="311"/>
      <c r="U129" s="312" t="s">
        <v>179</v>
      </c>
      <c r="V129" s="311"/>
      <c r="W129" s="312" t="s">
        <v>178</v>
      </c>
      <c r="X129" s="311"/>
      <c r="Y129" s="312" t="s">
        <v>180</v>
      </c>
      <c r="Z129" s="312" t="s">
        <v>181</v>
      </c>
      <c r="AA129" s="312" t="str">
        <f t="shared" si="55"/>
        <v/>
      </c>
      <c r="AB129" s="308" t="s">
        <v>182</v>
      </c>
      <c r="AC129" s="309" t="str">
        <f t="shared" si="56"/>
        <v/>
      </c>
      <c r="AD129" s="501" t="str">
        <f t="shared" si="57"/>
        <v/>
      </c>
      <c r="AE129" s="310" t="str">
        <f>IFERROR(ROUNDDOWN(ROUNDDOWN(ROUND(L129*VLOOKUP(K129,【参考】数式用!$A$4:$F$57,MATCH("処遇改善加算Ⅳ",【参考】数式用!$C$3:$F$3,0)+2,0),0),0)*AA129*0.5,0), "")</f>
        <v/>
      </c>
      <c r="AF129" s="340"/>
      <c r="AG129" s="341"/>
      <c r="AH129" s="341"/>
      <c r="AI129" s="321"/>
      <c r="AJ129" s="323"/>
      <c r="AK129" s="342"/>
      <c r="AL129" s="327" t="str">
        <f t="shared" si="58"/>
        <v/>
      </c>
      <c r="AM129" s="328" t="str">
        <f t="shared" si="59"/>
        <v/>
      </c>
      <c r="AN129" s="258"/>
      <c r="AO129" s="538" t="str">
        <f>IFERROR(VLOOKUP(K129,【参考】数式用!$A$2:$N$57,14,FALSE),"")</f>
        <v/>
      </c>
      <c r="AP129" s="538" t="str">
        <f t="shared" si="60"/>
        <v/>
      </c>
      <c r="AQ129" s="542" t="str">
        <f t="shared" si="61"/>
        <v/>
      </c>
      <c r="AR129" s="522" t="str">
        <f t="shared" si="62"/>
        <v>入力済</v>
      </c>
      <c r="AS129" s="538" t="str">
        <f t="shared" si="63"/>
        <v/>
      </c>
      <c r="AT129" s="522" t="str">
        <f t="shared" si="64"/>
        <v>入力済</v>
      </c>
      <c r="AU129" s="522" t="str">
        <f t="shared" si="65"/>
        <v/>
      </c>
      <c r="AV129" s="522" t="str">
        <f t="shared" si="66"/>
        <v/>
      </c>
      <c r="AW129" s="538" t="str">
        <f t="shared" si="67"/>
        <v/>
      </c>
      <c r="AX129" s="538" t="str">
        <f t="shared" si="68"/>
        <v/>
      </c>
      <c r="AY129" s="522" t="str">
        <f>IFERROR(VLOOKUP(K129,【参考】数式用!$AR$5:$AS$39,2, FALSE), "")</f>
        <v/>
      </c>
      <c r="AZ129" s="538" t="str">
        <f t="shared" si="69"/>
        <v/>
      </c>
      <c r="BA129" s="541" t="str">
        <f t="shared" si="70"/>
        <v>入力済</v>
      </c>
      <c r="BB129" s="522" t="str">
        <f>IFERROR(VLOOKUP(K129,【参考】数式用!$AX$3:$AY$59, 2, FALSE), "")</f>
        <v/>
      </c>
      <c r="BC129" s="538" t="str">
        <f t="shared" si="71"/>
        <v/>
      </c>
      <c r="BD129" s="541" t="str">
        <f t="shared" si="72"/>
        <v>入力済</v>
      </c>
      <c r="BE129" s="539" t="str">
        <f t="shared" si="73"/>
        <v/>
      </c>
      <c r="BF129" s="539" t="str">
        <f t="shared" si="74"/>
        <v/>
      </c>
    </row>
    <row r="130" spans="1:58" ht="109.95" customHeight="1" thickBot="1">
      <c r="A130" s="306">
        <v>118</v>
      </c>
      <c r="B130" s="687" t="str">
        <f>IF(基本情報入力シート!B152="","",基本情報入力シート!B152)</f>
        <v/>
      </c>
      <c r="C130" s="688"/>
      <c r="D130" s="688"/>
      <c r="E130" s="688"/>
      <c r="F130" s="689"/>
      <c r="G130" s="330" t="str">
        <f>IF(基本情報入力シート!L152="", "", 基本情報入力シート!L152)</f>
        <v/>
      </c>
      <c r="H130" s="330" t="str">
        <f>IF(基本情報入力シート!Q152="", "", 基本情報入力シート!Q152)</f>
        <v/>
      </c>
      <c r="I130" s="330" t="str">
        <f>IF(基本情報入力シート!V152="", "", 基本情報入力シート!V152)</f>
        <v/>
      </c>
      <c r="J130" s="330" t="str">
        <f>IF(基本情報入力シート!W152="", "", 基本情報入力シート!W152)</f>
        <v/>
      </c>
      <c r="K130" s="330" t="str">
        <f>IF(基本情報入力シート!Z152="", "", 基本情報入力シート!Z152)</f>
        <v/>
      </c>
      <c r="L130" s="331" t="str">
        <f>IF(基本情報入力シート!AF152=0, "",基本情報入力シート!AF152)</f>
        <v/>
      </c>
      <c r="M130" s="567"/>
      <c r="N130" s="505" t="str">
        <f>IFERROR(VLOOKUP(K130,【参考】数式用!$A$2:$F$57,MATCH(M130,【参考】数式用!$C$3:$F$3,0)+2,0),"")</f>
        <v/>
      </c>
      <c r="O130" s="499"/>
      <c r="P130" s="333" t="str">
        <f>IFERROR(VLOOKUP(K130,【参考】数式用!$A$2:$F$57,MATCH(O130,【参考】数式用!$C$3:$F$3,0)+2,0),"")</f>
        <v/>
      </c>
      <c r="Q130" s="313" t="s">
        <v>113</v>
      </c>
      <c r="R130" s="311"/>
      <c r="S130" s="312" t="s">
        <v>178</v>
      </c>
      <c r="T130" s="311"/>
      <c r="U130" s="312" t="s">
        <v>179</v>
      </c>
      <c r="V130" s="311"/>
      <c r="W130" s="312" t="s">
        <v>178</v>
      </c>
      <c r="X130" s="311"/>
      <c r="Y130" s="312" t="s">
        <v>180</v>
      </c>
      <c r="Z130" s="312" t="s">
        <v>181</v>
      </c>
      <c r="AA130" s="312" t="str">
        <f t="shared" si="55"/>
        <v/>
      </c>
      <c r="AB130" s="308" t="s">
        <v>182</v>
      </c>
      <c r="AC130" s="309" t="str">
        <f t="shared" si="56"/>
        <v/>
      </c>
      <c r="AD130" s="501" t="str">
        <f t="shared" si="57"/>
        <v/>
      </c>
      <c r="AE130" s="310" t="str">
        <f>IFERROR(ROUNDDOWN(ROUNDDOWN(ROUND(L130*VLOOKUP(K130,【参考】数式用!$A$4:$F$57,MATCH("処遇改善加算Ⅳ",【参考】数式用!$C$3:$F$3,0)+2,0),0),0)*AA130*0.5,0), "")</f>
        <v/>
      </c>
      <c r="AF130" s="340"/>
      <c r="AG130" s="341"/>
      <c r="AH130" s="341"/>
      <c r="AI130" s="321"/>
      <c r="AJ130" s="323"/>
      <c r="AK130" s="342"/>
      <c r="AL130" s="327" t="str">
        <f t="shared" si="58"/>
        <v/>
      </c>
      <c r="AM130" s="328" t="str">
        <f t="shared" si="59"/>
        <v/>
      </c>
      <c r="AN130" s="258"/>
      <c r="AO130" s="538" t="str">
        <f>IFERROR(VLOOKUP(K130,【参考】数式用!$A$2:$N$57,14,FALSE),"")</f>
        <v/>
      </c>
      <c r="AP130" s="538" t="str">
        <f t="shared" si="60"/>
        <v/>
      </c>
      <c r="AQ130" s="542" t="str">
        <f t="shared" si="61"/>
        <v/>
      </c>
      <c r="AR130" s="522" t="str">
        <f t="shared" si="62"/>
        <v>入力済</v>
      </c>
      <c r="AS130" s="538" t="str">
        <f t="shared" si="63"/>
        <v/>
      </c>
      <c r="AT130" s="522" t="str">
        <f t="shared" si="64"/>
        <v>入力済</v>
      </c>
      <c r="AU130" s="522" t="str">
        <f t="shared" si="65"/>
        <v/>
      </c>
      <c r="AV130" s="522" t="str">
        <f t="shared" si="66"/>
        <v/>
      </c>
      <c r="AW130" s="538" t="str">
        <f t="shared" si="67"/>
        <v/>
      </c>
      <c r="AX130" s="538" t="str">
        <f t="shared" si="68"/>
        <v/>
      </c>
      <c r="AY130" s="522" t="str">
        <f>IFERROR(VLOOKUP(K130,【参考】数式用!$AR$5:$AS$39,2, FALSE), "")</f>
        <v/>
      </c>
      <c r="AZ130" s="538" t="str">
        <f t="shared" si="69"/>
        <v/>
      </c>
      <c r="BA130" s="541" t="str">
        <f t="shared" si="70"/>
        <v>入力済</v>
      </c>
      <c r="BB130" s="522" t="str">
        <f>IFERROR(VLOOKUP(K130,【参考】数式用!$AX$3:$AY$59, 2, FALSE), "")</f>
        <v/>
      </c>
      <c r="BC130" s="538" t="str">
        <f t="shared" si="71"/>
        <v/>
      </c>
      <c r="BD130" s="541" t="str">
        <f t="shared" si="72"/>
        <v>入力済</v>
      </c>
      <c r="BE130" s="539" t="str">
        <f t="shared" si="73"/>
        <v/>
      </c>
      <c r="BF130" s="539" t="str">
        <f t="shared" si="74"/>
        <v/>
      </c>
    </row>
    <row r="131" spans="1:58" ht="109.95" customHeight="1" thickBot="1">
      <c r="A131" s="306">
        <v>119</v>
      </c>
      <c r="B131" s="687" t="str">
        <f>IF(基本情報入力シート!B153="","",基本情報入力シート!B153)</f>
        <v/>
      </c>
      <c r="C131" s="688"/>
      <c r="D131" s="688"/>
      <c r="E131" s="688"/>
      <c r="F131" s="689"/>
      <c r="G131" s="330" t="str">
        <f>IF(基本情報入力シート!L153="", "", 基本情報入力シート!L153)</f>
        <v/>
      </c>
      <c r="H131" s="330" t="str">
        <f>IF(基本情報入力シート!Q153="", "", 基本情報入力シート!Q153)</f>
        <v/>
      </c>
      <c r="I131" s="330" t="str">
        <f>IF(基本情報入力シート!V153="", "", 基本情報入力シート!V153)</f>
        <v/>
      </c>
      <c r="J131" s="330" t="str">
        <f>IF(基本情報入力シート!W153="", "", 基本情報入力シート!W153)</f>
        <v/>
      </c>
      <c r="K131" s="330" t="str">
        <f>IF(基本情報入力シート!Z153="", "", 基本情報入力シート!Z153)</f>
        <v/>
      </c>
      <c r="L131" s="331" t="str">
        <f>IF(基本情報入力シート!AF153=0, "",基本情報入力シート!AF153)</f>
        <v/>
      </c>
      <c r="M131" s="567"/>
      <c r="N131" s="505" t="str">
        <f>IFERROR(VLOOKUP(K131,【参考】数式用!$A$2:$F$57,MATCH(M131,【参考】数式用!$C$3:$F$3,0)+2,0),"")</f>
        <v/>
      </c>
      <c r="O131" s="499"/>
      <c r="P131" s="333" t="str">
        <f>IFERROR(VLOOKUP(K131,【参考】数式用!$A$2:$F$57,MATCH(O131,【参考】数式用!$C$3:$F$3,0)+2,0),"")</f>
        <v/>
      </c>
      <c r="Q131" s="313" t="s">
        <v>113</v>
      </c>
      <c r="R131" s="311"/>
      <c r="S131" s="312" t="s">
        <v>178</v>
      </c>
      <c r="T131" s="311"/>
      <c r="U131" s="312" t="s">
        <v>179</v>
      </c>
      <c r="V131" s="311"/>
      <c r="W131" s="312" t="s">
        <v>178</v>
      </c>
      <c r="X131" s="311"/>
      <c r="Y131" s="312" t="s">
        <v>180</v>
      </c>
      <c r="Z131" s="312" t="s">
        <v>181</v>
      </c>
      <c r="AA131" s="312" t="str">
        <f t="shared" si="55"/>
        <v/>
      </c>
      <c r="AB131" s="308" t="s">
        <v>182</v>
      </c>
      <c r="AC131" s="309" t="str">
        <f t="shared" si="56"/>
        <v/>
      </c>
      <c r="AD131" s="501" t="str">
        <f t="shared" si="57"/>
        <v/>
      </c>
      <c r="AE131" s="310" t="str">
        <f>IFERROR(ROUNDDOWN(ROUNDDOWN(ROUND(L131*VLOOKUP(K131,【参考】数式用!$A$4:$F$57,MATCH("処遇改善加算Ⅳ",【参考】数式用!$C$3:$F$3,0)+2,0),0),0)*AA131*0.5,0), "")</f>
        <v/>
      </c>
      <c r="AF131" s="340"/>
      <c r="AG131" s="341"/>
      <c r="AH131" s="341"/>
      <c r="AI131" s="321"/>
      <c r="AJ131" s="323"/>
      <c r="AK131" s="342"/>
      <c r="AL131" s="327" t="str">
        <f t="shared" si="58"/>
        <v/>
      </c>
      <c r="AM131" s="328" t="str">
        <f t="shared" si="59"/>
        <v/>
      </c>
      <c r="AN131" s="258"/>
      <c r="AO131" s="538" t="str">
        <f>IFERROR(VLOOKUP(K131,【参考】数式用!$A$2:$N$57,14,FALSE),"")</f>
        <v/>
      </c>
      <c r="AP131" s="538" t="str">
        <f t="shared" si="60"/>
        <v/>
      </c>
      <c r="AQ131" s="542" t="str">
        <f t="shared" si="61"/>
        <v/>
      </c>
      <c r="AR131" s="522" t="str">
        <f t="shared" si="62"/>
        <v>入力済</v>
      </c>
      <c r="AS131" s="538" t="str">
        <f t="shared" si="63"/>
        <v/>
      </c>
      <c r="AT131" s="522" t="str">
        <f t="shared" si="64"/>
        <v>入力済</v>
      </c>
      <c r="AU131" s="522" t="str">
        <f t="shared" si="65"/>
        <v/>
      </c>
      <c r="AV131" s="522" t="str">
        <f t="shared" si="66"/>
        <v/>
      </c>
      <c r="AW131" s="538" t="str">
        <f t="shared" si="67"/>
        <v/>
      </c>
      <c r="AX131" s="538" t="str">
        <f t="shared" si="68"/>
        <v/>
      </c>
      <c r="AY131" s="522" t="str">
        <f>IFERROR(VLOOKUP(K131,【参考】数式用!$AR$5:$AS$39,2, FALSE), "")</f>
        <v/>
      </c>
      <c r="AZ131" s="538" t="str">
        <f t="shared" si="69"/>
        <v/>
      </c>
      <c r="BA131" s="541" t="str">
        <f t="shared" si="70"/>
        <v>入力済</v>
      </c>
      <c r="BB131" s="522" t="str">
        <f>IFERROR(VLOOKUP(K131,【参考】数式用!$AX$3:$AY$59, 2, FALSE), "")</f>
        <v/>
      </c>
      <c r="BC131" s="538" t="str">
        <f t="shared" si="71"/>
        <v/>
      </c>
      <c r="BD131" s="541" t="str">
        <f t="shared" si="72"/>
        <v>入力済</v>
      </c>
      <c r="BE131" s="539" t="str">
        <f t="shared" si="73"/>
        <v/>
      </c>
      <c r="BF131" s="539" t="str">
        <f t="shared" si="74"/>
        <v/>
      </c>
    </row>
    <row r="132" spans="1:58" ht="109.95" customHeight="1" thickBot="1">
      <c r="A132" s="306">
        <v>120</v>
      </c>
      <c r="B132" s="687" t="str">
        <f>IF(基本情報入力シート!B154="","",基本情報入力シート!B154)</f>
        <v/>
      </c>
      <c r="C132" s="688"/>
      <c r="D132" s="688"/>
      <c r="E132" s="688"/>
      <c r="F132" s="689"/>
      <c r="G132" s="330" t="str">
        <f>IF(基本情報入力シート!L154="", "", 基本情報入力シート!L154)</f>
        <v/>
      </c>
      <c r="H132" s="330" t="str">
        <f>IF(基本情報入力シート!Q154="", "", 基本情報入力シート!Q154)</f>
        <v/>
      </c>
      <c r="I132" s="330" t="str">
        <f>IF(基本情報入力シート!V154="", "", 基本情報入力シート!V154)</f>
        <v/>
      </c>
      <c r="J132" s="330" t="str">
        <f>IF(基本情報入力シート!W154="", "", 基本情報入力シート!W154)</f>
        <v/>
      </c>
      <c r="K132" s="330" t="str">
        <f>IF(基本情報入力シート!Z154="", "", 基本情報入力シート!Z154)</f>
        <v/>
      </c>
      <c r="L132" s="331" t="str">
        <f>IF(基本情報入力シート!AF154=0, "",基本情報入力シート!AF154)</f>
        <v/>
      </c>
      <c r="M132" s="567"/>
      <c r="N132" s="505" t="str">
        <f>IFERROR(VLOOKUP(K132,【参考】数式用!$A$2:$F$57,MATCH(M132,【参考】数式用!$C$3:$F$3,0)+2,0),"")</f>
        <v/>
      </c>
      <c r="O132" s="499"/>
      <c r="P132" s="333" t="str">
        <f>IFERROR(VLOOKUP(K132,【参考】数式用!$A$2:$F$57,MATCH(O132,【参考】数式用!$C$3:$F$3,0)+2,0),"")</f>
        <v/>
      </c>
      <c r="Q132" s="313" t="s">
        <v>113</v>
      </c>
      <c r="R132" s="311"/>
      <c r="S132" s="312" t="s">
        <v>178</v>
      </c>
      <c r="T132" s="311"/>
      <c r="U132" s="312" t="s">
        <v>179</v>
      </c>
      <c r="V132" s="311"/>
      <c r="W132" s="312" t="s">
        <v>178</v>
      </c>
      <c r="X132" s="311"/>
      <c r="Y132" s="312" t="s">
        <v>180</v>
      </c>
      <c r="Z132" s="312" t="s">
        <v>181</v>
      </c>
      <c r="AA132" s="312" t="str">
        <f t="shared" si="55"/>
        <v/>
      </c>
      <c r="AB132" s="308" t="s">
        <v>182</v>
      </c>
      <c r="AC132" s="309" t="str">
        <f t="shared" si="56"/>
        <v/>
      </c>
      <c r="AD132" s="501" t="str">
        <f t="shared" si="57"/>
        <v/>
      </c>
      <c r="AE132" s="310" t="str">
        <f>IFERROR(ROUNDDOWN(ROUNDDOWN(ROUND(L132*VLOOKUP(K132,【参考】数式用!$A$4:$F$57,MATCH("処遇改善加算Ⅳ",【参考】数式用!$C$3:$F$3,0)+2,0),0),0)*AA132*0.5,0), "")</f>
        <v/>
      </c>
      <c r="AF132" s="340"/>
      <c r="AG132" s="341"/>
      <c r="AH132" s="341"/>
      <c r="AI132" s="321"/>
      <c r="AJ132" s="323"/>
      <c r="AK132" s="342"/>
      <c r="AL132" s="327" t="str">
        <f t="shared" si="58"/>
        <v/>
      </c>
      <c r="AM132" s="328" t="str">
        <f t="shared" si="59"/>
        <v/>
      </c>
      <c r="AN132" s="258"/>
      <c r="AO132" s="538" t="str">
        <f>IFERROR(VLOOKUP(K132,【参考】数式用!$A$2:$N$57,14,FALSE),"")</f>
        <v/>
      </c>
      <c r="AP132" s="538" t="str">
        <f t="shared" si="60"/>
        <v/>
      </c>
      <c r="AQ132" s="542" t="str">
        <f t="shared" si="61"/>
        <v/>
      </c>
      <c r="AR132" s="522" t="str">
        <f t="shared" si="62"/>
        <v>入力済</v>
      </c>
      <c r="AS132" s="538" t="str">
        <f t="shared" si="63"/>
        <v/>
      </c>
      <c r="AT132" s="522" t="str">
        <f t="shared" si="64"/>
        <v>入力済</v>
      </c>
      <c r="AU132" s="522" t="str">
        <f t="shared" si="65"/>
        <v/>
      </c>
      <c r="AV132" s="522" t="str">
        <f t="shared" si="66"/>
        <v/>
      </c>
      <c r="AW132" s="538" t="str">
        <f t="shared" si="67"/>
        <v/>
      </c>
      <c r="AX132" s="538" t="str">
        <f t="shared" si="68"/>
        <v/>
      </c>
      <c r="AY132" s="522" t="str">
        <f>IFERROR(VLOOKUP(K132,【参考】数式用!$AR$5:$AS$39,2, FALSE), "")</f>
        <v/>
      </c>
      <c r="AZ132" s="538" t="str">
        <f t="shared" si="69"/>
        <v/>
      </c>
      <c r="BA132" s="541" t="str">
        <f t="shared" si="70"/>
        <v>入力済</v>
      </c>
      <c r="BB132" s="522" t="str">
        <f>IFERROR(VLOOKUP(K132,【参考】数式用!$AX$3:$AY$59, 2, FALSE), "")</f>
        <v/>
      </c>
      <c r="BC132" s="538" t="str">
        <f t="shared" si="71"/>
        <v/>
      </c>
      <c r="BD132" s="541" t="str">
        <f t="shared" si="72"/>
        <v>入力済</v>
      </c>
      <c r="BE132" s="539" t="str">
        <f t="shared" si="73"/>
        <v/>
      </c>
      <c r="BF132" s="539" t="str">
        <f t="shared" si="74"/>
        <v/>
      </c>
    </row>
    <row r="133" spans="1:58" ht="109.95" customHeight="1" thickBot="1">
      <c r="A133" s="306">
        <v>121</v>
      </c>
      <c r="B133" s="687" t="str">
        <f>IF(基本情報入力シート!B155="","",基本情報入力シート!B155)</f>
        <v/>
      </c>
      <c r="C133" s="688"/>
      <c r="D133" s="688"/>
      <c r="E133" s="688"/>
      <c r="F133" s="689"/>
      <c r="G133" s="330" t="str">
        <f>IF(基本情報入力シート!L155="", "", 基本情報入力シート!L155)</f>
        <v/>
      </c>
      <c r="H133" s="330" t="str">
        <f>IF(基本情報入力シート!Q155="", "", 基本情報入力シート!Q155)</f>
        <v/>
      </c>
      <c r="I133" s="330" t="str">
        <f>IF(基本情報入力シート!V155="", "", 基本情報入力シート!V155)</f>
        <v/>
      </c>
      <c r="J133" s="330" t="str">
        <f>IF(基本情報入力シート!W155="", "", 基本情報入力シート!W155)</f>
        <v/>
      </c>
      <c r="K133" s="330" t="str">
        <f>IF(基本情報入力シート!Z155="", "", 基本情報入力シート!Z155)</f>
        <v/>
      </c>
      <c r="L133" s="331" t="str">
        <f>IF(基本情報入力シート!AF155=0, "",基本情報入力シート!AF155)</f>
        <v/>
      </c>
      <c r="M133" s="567"/>
      <c r="N133" s="505" t="str">
        <f>IFERROR(VLOOKUP(K133,【参考】数式用!$A$2:$F$57,MATCH(M133,【参考】数式用!$C$3:$F$3,0)+2,0),"")</f>
        <v/>
      </c>
      <c r="O133" s="499"/>
      <c r="P133" s="333" t="str">
        <f>IFERROR(VLOOKUP(K133,【参考】数式用!$A$2:$F$57,MATCH(O133,【参考】数式用!$C$3:$F$3,0)+2,0),"")</f>
        <v/>
      </c>
      <c r="Q133" s="313" t="s">
        <v>113</v>
      </c>
      <c r="R133" s="311"/>
      <c r="S133" s="312" t="s">
        <v>178</v>
      </c>
      <c r="T133" s="311"/>
      <c r="U133" s="312" t="s">
        <v>179</v>
      </c>
      <c r="V133" s="311"/>
      <c r="W133" s="312" t="s">
        <v>178</v>
      </c>
      <c r="X133" s="311"/>
      <c r="Y133" s="312" t="s">
        <v>180</v>
      </c>
      <c r="Z133" s="312" t="s">
        <v>181</v>
      </c>
      <c r="AA133" s="312" t="str">
        <f t="shared" si="55"/>
        <v/>
      </c>
      <c r="AB133" s="308" t="s">
        <v>182</v>
      </c>
      <c r="AC133" s="309" t="str">
        <f t="shared" si="56"/>
        <v/>
      </c>
      <c r="AD133" s="501" t="str">
        <f t="shared" si="57"/>
        <v/>
      </c>
      <c r="AE133" s="310" t="str">
        <f>IFERROR(ROUNDDOWN(ROUNDDOWN(ROUND(L133*VLOOKUP(K133,【参考】数式用!$A$4:$F$57,MATCH("処遇改善加算Ⅳ",【参考】数式用!$C$3:$F$3,0)+2,0),0),0)*AA133*0.5,0), "")</f>
        <v/>
      </c>
      <c r="AF133" s="340"/>
      <c r="AG133" s="341"/>
      <c r="AH133" s="341"/>
      <c r="AI133" s="321"/>
      <c r="AJ133" s="323"/>
      <c r="AK133" s="342"/>
      <c r="AL133" s="327" t="str">
        <f t="shared" si="58"/>
        <v/>
      </c>
      <c r="AM133" s="328" t="str">
        <f t="shared" si="59"/>
        <v/>
      </c>
      <c r="AN133" s="258"/>
      <c r="AO133" s="538" t="str">
        <f>IFERROR(VLOOKUP(K133,【参考】数式用!$A$2:$N$57,14,FALSE),"")</f>
        <v/>
      </c>
      <c r="AP133" s="538" t="str">
        <f t="shared" si="60"/>
        <v/>
      </c>
      <c r="AQ133" s="542" t="str">
        <f t="shared" si="61"/>
        <v/>
      </c>
      <c r="AR133" s="522" t="str">
        <f t="shared" si="62"/>
        <v>入力済</v>
      </c>
      <c r="AS133" s="538" t="str">
        <f t="shared" si="63"/>
        <v/>
      </c>
      <c r="AT133" s="522" t="str">
        <f t="shared" si="64"/>
        <v>入力済</v>
      </c>
      <c r="AU133" s="522" t="str">
        <f t="shared" si="65"/>
        <v/>
      </c>
      <c r="AV133" s="522" t="str">
        <f t="shared" si="66"/>
        <v/>
      </c>
      <c r="AW133" s="538" t="str">
        <f t="shared" si="67"/>
        <v/>
      </c>
      <c r="AX133" s="538" t="str">
        <f t="shared" si="68"/>
        <v/>
      </c>
      <c r="AY133" s="522" t="str">
        <f>IFERROR(VLOOKUP(K133,【参考】数式用!$AR$5:$AS$39,2, FALSE), "")</f>
        <v/>
      </c>
      <c r="AZ133" s="538" t="str">
        <f t="shared" si="69"/>
        <v/>
      </c>
      <c r="BA133" s="541" t="str">
        <f t="shared" si="70"/>
        <v>入力済</v>
      </c>
      <c r="BB133" s="522" t="str">
        <f>IFERROR(VLOOKUP(K133,【参考】数式用!$AX$3:$AY$59, 2, FALSE), "")</f>
        <v/>
      </c>
      <c r="BC133" s="538" t="str">
        <f t="shared" si="71"/>
        <v/>
      </c>
      <c r="BD133" s="541" t="str">
        <f t="shared" si="72"/>
        <v>入力済</v>
      </c>
      <c r="BE133" s="539" t="str">
        <f t="shared" si="73"/>
        <v/>
      </c>
      <c r="BF133" s="539" t="str">
        <f t="shared" si="74"/>
        <v/>
      </c>
    </row>
    <row r="134" spans="1:58" ht="109.95" customHeight="1" thickBot="1">
      <c r="A134" s="306">
        <v>122</v>
      </c>
      <c r="B134" s="687" t="str">
        <f>IF(基本情報入力シート!B156="","",基本情報入力シート!B156)</f>
        <v/>
      </c>
      <c r="C134" s="688"/>
      <c r="D134" s="688"/>
      <c r="E134" s="688"/>
      <c r="F134" s="689"/>
      <c r="G134" s="330" t="str">
        <f>IF(基本情報入力シート!L156="", "", 基本情報入力シート!L156)</f>
        <v/>
      </c>
      <c r="H134" s="330" t="str">
        <f>IF(基本情報入力シート!Q156="", "", 基本情報入力シート!Q156)</f>
        <v/>
      </c>
      <c r="I134" s="330" t="str">
        <f>IF(基本情報入力シート!V156="", "", 基本情報入力シート!V156)</f>
        <v/>
      </c>
      <c r="J134" s="330" t="str">
        <f>IF(基本情報入力シート!W156="", "", 基本情報入力シート!W156)</f>
        <v/>
      </c>
      <c r="K134" s="330" t="str">
        <f>IF(基本情報入力シート!Z156="", "", 基本情報入力シート!Z156)</f>
        <v/>
      </c>
      <c r="L134" s="331" t="str">
        <f>IF(基本情報入力シート!AF156=0, "",基本情報入力シート!AF156)</f>
        <v/>
      </c>
      <c r="M134" s="567"/>
      <c r="N134" s="505" t="str">
        <f>IFERROR(VLOOKUP(K134,【参考】数式用!$A$2:$F$57,MATCH(M134,【参考】数式用!$C$3:$F$3,0)+2,0),"")</f>
        <v/>
      </c>
      <c r="O134" s="499"/>
      <c r="P134" s="333" t="str">
        <f>IFERROR(VLOOKUP(K134,【参考】数式用!$A$2:$F$57,MATCH(O134,【参考】数式用!$C$3:$F$3,0)+2,0),"")</f>
        <v/>
      </c>
      <c r="Q134" s="313" t="s">
        <v>113</v>
      </c>
      <c r="R134" s="311"/>
      <c r="S134" s="312" t="s">
        <v>178</v>
      </c>
      <c r="T134" s="311"/>
      <c r="U134" s="312" t="s">
        <v>179</v>
      </c>
      <c r="V134" s="311"/>
      <c r="W134" s="312" t="s">
        <v>178</v>
      </c>
      <c r="X134" s="311"/>
      <c r="Y134" s="312" t="s">
        <v>180</v>
      </c>
      <c r="Z134" s="312" t="s">
        <v>181</v>
      </c>
      <c r="AA134" s="312" t="str">
        <f t="shared" si="55"/>
        <v/>
      </c>
      <c r="AB134" s="308" t="s">
        <v>182</v>
      </c>
      <c r="AC134" s="309" t="str">
        <f t="shared" si="56"/>
        <v/>
      </c>
      <c r="AD134" s="501" t="str">
        <f t="shared" si="57"/>
        <v/>
      </c>
      <c r="AE134" s="310" t="str">
        <f>IFERROR(ROUNDDOWN(ROUNDDOWN(ROUND(L134*VLOOKUP(K134,【参考】数式用!$A$4:$F$57,MATCH("処遇改善加算Ⅳ",【参考】数式用!$C$3:$F$3,0)+2,0),0),0)*AA134*0.5,0), "")</f>
        <v/>
      </c>
      <c r="AF134" s="340"/>
      <c r="AG134" s="341"/>
      <c r="AH134" s="341"/>
      <c r="AI134" s="321"/>
      <c r="AJ134" s="323"/>
      <c r="AK134" s="342"/>
      <c r="AL134" s="327" t="str">
        <f t="shared" si="58"/>
        <v/>
      </c>
      <c r="AM134" s="328" t="str">
        <f t="shared" si="59"/>
        <v/>
      </c>
      <c r="AN134" s="258"/>
      <c r="AO134" s="538" t="str">
        <f>IFERROR(VLOOKUP(K134,【参考】数式用!$A$2:$N$57,14,FALSE),"")</f>
        <v/>
      </c>
      <c r="AP134" s="538" t="str">
        <f t="shared" si="60"/>
        <v/>
      </c>
      <c r="AQ134" s="542" t="str">
        <f t="shared" si="61"/>
        <v/>
      </c>
      <c r="AR134" s="522" t="str">
        <f t="shared" si="62"/>
        <v>入力済</v>
      </c>
      <c r="AS134" s="538" t="str">
        <f t="shared" si="63"/>
        <v/>
      </c>
      <c r="AT134" s="522" t="str">
        <f t="shared" si="64"/>
        <v>入力済</v>
      </c>
      <c r="AU134" s="522" t="str">
        <f t="shared" si="65"/>
        <v/>
      </c>
      <c r="AV134" s="522" t="str">
        <f t="shared" si="66"/>
        <v/>
      </c>
      <c r="AW134" s="538" t="str">
        <f t="shared" si="67"/>
        <v/>
      </c>
      <c r="AX134" s="538" t="str">
        <f t="shared" si="68"/>
        <v/>
      </c>
      <c r="AY134" s="522" t="str">
        <f>IFERROR(VLOOKUP(K134,【参考】数式用!$AR$5:$AS$39,2, FALSE), "")</f>
        <v/>
      </c>
      <c r="AZ134" s="538" t="str">
        <f t="shared" si="69"/>
        <v/>
      </c>
      <c r="BA134" s="541" t="str">
        <f t="shared" si="70"/>
        <v>入力済</v>
      </c>
      <c r="BB134" s="522" t="str">
        <f>IFERROR(VLOOKUP(K134,【参考】数式用!$AX$3:$AY$59, 2, FALSE), "")</f>
        <v/>
      </c>
      <c r="BC134" s="538" t="str">
        <f t="shared" si="71"/>
        <v/>
      </c>
      <c r="BD134" s="541" t="str">
        <f t="shared" si="72"/>
        <v>入力済</v>
      </c>
      <c r="BE134" s="539" t="str">
        <f t="shared" si="73"/>
        <v/>
      </c>
      <c r="BF134" s="539" t="str">
        <f t="shared" si="74"/>
        <v/>
      </c>
    </row>
    <row r="135" spans="1:58" ht="109.95" customHeight="1" thickBot="1">
      <c r="A135" s="306">
        <v>123</v>
      </c>
      <c r="B135" s="687" t="str">
        <f>IF(基本情報入力シート!B157="","",基本情報入力シート!B157)</f>
        <v/>
      </c>
      <c r="C135" s="688"/>
      <c r="D135" s="688"/>
      <c r="E135" s="688"/>
      <c r="F135" s="689"/>
      <c r="G135" s="330" t="str">
        <f>IF(基本情報入力シート!L157="", "", 基本情報入力シート!L157)</f>
        <v/>
      </c>
      <c r="H135" s="330" t="str">
        <f>IF(基本情報入力シート!Q157="", "", 基本情報入力シート!Q157)</f>
        <v/>
      </c>
      <c r="I135" s="330" t="str">
        <f>IF(基本情報入力シート!V157="", "", 基本情報入力シート!V157)</f>
        <v/>
      </c>
      <c r="J135" s="330" t="str">
        <f>IF(基本情報入力シート!W157="", "", 基本情報入力シート!W157)</f>
        <v/>
      </c>
      <c r="K135" s="330" t="str">
        <f>IF(基本情報入力シート!Z157="", "", 基本情報入力シート!Z157)</f>
        <v/>
      </c>
      <c r="L135" s="331" t="str">
        <f>IF(基本情報入力シート!AF157=0, "",基本情報入力シート!AF157)</f>
        <v/>
      </c>
      <c r="M135" s="567"/>
      <c r="N135" s="505" t="str">
        <f>IFERROR(VLOOKUP(K135,【参考】数式用!$A$2:$F$57,MATCH(M135,【参考】数式用!$C$3:$F$3,0)+2,0),"")</f>
        <v/>
      </c>
      <c r="O135" s="499"/>
      <c r="P135" s="333" t="str">
        <f>IFERROR(VLOOKUP(K135,【参考】数式用!$A$2:$F$57,MATCH(O135,【参考】数式用!$C$3:$F$3,0)+2,0),"")</f>
        <v/>
      </c>
      <c r="Q135" s="313" t="s">
        <v>113</v>
      </c>
      <c r="R135" s="311"/>
      <c r="S135" s="312" t="s">
        <v>178</v>
      </c>
      <c r="T135" s="311"/>
      <c r="U135" s="312" t="s">
        <v>179</v>
      </c>
      <c r="V135" s="311"/>
      <c r="W135" s="312" t="s">
        <v>178</v>
      </c>
      <c r="X135" s="311"/>
      <c r="Y135" s="312" t="s">
        <v>180</v>
      </c>
      <c r="Z135" s="312" t="s">
        <v>181</v>
      </c>
      <c r="AA135" s="312" t="str">
        <f t="shared" si="55"/>
        <v/>
      </c>
      <c r="AB135" s="308" t="s">
        <v>182</v>
      </c>
      <c r="AC135" s="309" t="str">
        <f t="shared" si="56"/>
        <v/>
      </c>
      <c r="AD135" s="501" t="str">
        <f t="shared" si="57"/>
        <v/>
      </c>
      <c r="AE135" s="310" t="str">
        <f>IFERROR(ROUNDDOWN(ROUNDDOWN(ROUND(L135*VLOOKUP(K135,【参考】数式用!$A$4:$F$57,MATCH("処遇改善加算Ⅳ",【参考】数式用!$C$3:$F$3,0)+2,0),0),0)*AA135*0.5,0), "")</f>
        <v/>
      </c>
      <c r="AF135" s="340"/>
      <c r="AG135" s="341"/>
      <c r="AH135" s="341"/>
      <c r="AI135" s="321"/>
      <c r="AJ135" s="323"/>
      <c r="AK135" s="342"/>
      <c r="AL135" s="327" t="str">
        <f t="shared" si="58"/>
        <v/>
      </c>
      <c r="AM135" s="328" t="str">
        <f t="shared" si="59"/>
        <v/>
      </c>
      <c r="AN135" s="258"/>
      <c r="AO135" s="538" t="str">
        <f>IFERROR(VLOOKUP(K135,【参考】数式用!$A$2:$N$57,14,FALSE),"")</f>
        <v/>
      </c>
      <c r="AP135" s="538" t="str">
        <f t="shared" si="60"/>
        <v/>
      </c>
      <c r="AQ135" s="542" t="str">
        <f t="shared" si="61"/>
        <v/>
      </c>
      <c r="AR135" s="522" t="str">
        <f t="shared" si="62"/>
        <v>入力済</v>
      </c>
      <c r="AS135" s="538" t="str">
        <f t="shared" si="63"/>
        <v/>
      </c>
      <c r="AT135" s="522" t="str">
        <f t="shared" si="64"/>
        <v>入力済</v>
      </c>
      <c r="AU135" s="522" t="str">
        <f t="shared" si="65"/>
        <v/>
      </c>
      <c r="AV135" s="522" t="str">
        <f t="shared" si="66"/>
        <v/>
      </c>
      <c r="AW135" s="538" t="str">
        <f t="shared" si="67"/>
        <v/>
      </c>
      <c r="AX135" s="538" t="str">
        <f t="shared" si="68"/>
        <v/>
      </c>
      <c r="AY135" s="522" t="str">
        <f>IFERROR(VLOOKUP(K135,【参考】数式用!$AR$5:$AS$39,2, FALSE), "")</f>
        <v/>
      </c>
      <c r="AZ135" s="538" t="str">
        <f t="shared" si="69"/>
        <v/>
      </c>
      <c r="BA135" s="541" t="str">
        <f t="shared" si="70"/>
        <v>入力済</v>
      </c>
      <c r="BB135" s="522" t="str">
        <f>IFERROR(VLOOKUP(K135,【参考】数式用!$AX$3:$AY$59, 2, FALSE), "")</f>
        <v/>
      </c>
      <c r="BC135" s="538" t="str">
        <f t="shared" si="71"/>
        <v/>
      </c>
      <c r="BD135" s="541" t="str">
        <f t="shared" si="72"/>
        <v>入力済</v>
      </c>
      <c r="BE135" s="539" t="str">
        <f t="shared" si="73"/>
        <v/>
      </c>
      <c r="BF135" s="539" t="str">
        <f t="shared" si="74"/>
        <v/>
      </c>
    </row>
    <row r="136" spans="1:58" ht="109.95" customHeight="1" thickBot="1">
      <c r="A136" s="306">
        <v>124</v>
      </c>
      <c r="B136" s="687" t="str">
        <f>IF(基本情報入力シート!B158="","",基本情報入力シート!B158)</f>
        <v/>
      </c>
      <c r="C136" s="688"/>
      <c r="D136" s="688"/>
      <c r="E136" s="688"/>
      <c r="F136" s="689"/>
      <c r="G136" s="330" t="str">
        <f>IF(基本情報入力シート!L158="", "", 基本情報入力シート!L158)</f>
        <v/>
      </c>
      <c r="H136" s="330" t="str">
        <f>IF(基本情報入力シート!Q158="", "", 基本情報入力シート!Q158)</f>
        <v/>
      </c>
      <c r="I136" s="330" t="str">
        <f>IF(基本情報入力シート!V158="", "", 基本情報入力シート!V158)</f>
        <v/>
      </c>
      <c r="J136" s="330" t="str">
        <f>IF(基本情報入力シート!W158="", "", 基本情報入力シート!W158)</f>
        <v/>
      </c>
      <c r="K136" s="330" t="str">
        <f>IF(基本情報入力シート!Z158="", "", 基本情報入力シート!Z158)</f>
        <v/>
      </c>
      <c r="L136" s="331" t="str">
        <f>IF(基本情報入力シート!AF158=0, "",基本情報入力シート!AF158)</f>
        <v/>
      </c>
      <c r="M136" s="567"/>
      <c r="N136" s="505" t="str">
        <f>IFERROR(VLOOKUP(K136,【参考】数式用!$A$2:$F$57,MATCH(M136,【参考】数式用!$C$3:$F$3,0)+2,0),"")</f>
        <v/>
      </c>
      <c r="O136" s="499"/>
      <c r="P136" s="333" t="str">
        <f>IFERROR(VLOOKUP(K136,【参考】数式用!$A$2:$F$57,MATCH(O136,【参考】数式用!$C$3:$F$3,0)+2,0),"")</f>
        <v/>
      </c>
      <c r="Q136" s="313" t="s">
        <v>113</v>
      </c>
      <c r="R136" s="311"/>
      <c r="S136" s="312" t="s">
        <v>178</v>
      </c>
      <c r="T136" s="311"/>
      <c r="U136" s="312" t="s">
        <v>179</v>
      </c>
      <c r="V136" s="311"/>
      <c r="W136" s="312" t="s">
        <v>178</v>
      </c>
      <c r="X136" s="311"/>
      <c r="Y136" s="312" t="s">
        <v>180</v>
      </c>
      <c r="Z136" s="312" t="s">
        <v>181</v>
      </c>
      <c r="AA136" s="312" t="str">
        <f t="shared" si="55"/>
        <v/>
      </c>
      <c r="AB136" s="308" t="s">
        <v>182</v>
      </c>
      <c r="AC136" s="309" t="str">
        <f t="shared" si="56"/>
        <v/>
      </c>
      <c r="AD136" s="501" t="str">
        <f t="shared" si="57"/>
        <v/>
      </c>
      <c r="AE136" s="310" t="str">
        <f>IFERROR(ROUNDDOWN(ROUNDDOWN(ROUND(L136*VLOOKUP(K136,【参考】数式用!$A$4:$F$57,MATCH("処遇改善加算Ⅳ",【参考】数式用!$C$3:$F$3,0)+2,0),0),0)*AA136*0.5,0), "")</f>
        <v/>
      </c>
      <c r="AF136" s="340"/>
      <c r="AG136" s="341"/>
      <c r="AH136" s="341"/>
      <c r="AI136" s="321"/>
      <c r="AJ136" s="323"/>
      <c r="AK136" s="342"/>
      <c r="AL136" s="327" t="str">
        <f t="shared" si="58"/>
        <v/>
      </c>
      <c r="AM136" s="328" t="str">
        <f t="shared" si="59"/>
        <v/>
      </c>
      <c r="AN136" s="258"/>
      <c r="AO136" s="538" t="str">
        <f>IFERROR(VLOOKUP(K136,【参考】数式用!$A$2:$N$57,14,FALSE),"")</f>
        <v/>
      </c>
      <c r="AP136" s="538" t="str">
        <f t="shared" si="60"/>
        <v/>
      </c>
      <c r="AQ136" s="542" t="str">
        <f t="shared" si="61"/>
        <v/>
      </c>
      <c r="AR136" s="522" t="str">
        <f t="shared" si="62"/>
        <v>入力済</v>
      </c>
      <c r="AS136" s="538" t="str">
        <f t="shared" si="63"/>
        <v/>
      </c>
      <c r="AT136" s="522" t="str">
        <f t="shared" si="64"/>
        <v>入力済</v>
      </c>
      <c r="AU136" s="522" t="str">
        <f t="shared" si="65"/>
        <v/>
      </c>
      <c r="AV136" s="522" t="str">
        <f t="shared" si="66"/>
        <v/>
      </c>
      <c r="AW136" s="538" t="str">
        <f t="shared" si="67"/>
        <v/>
      </c>
      <c r="AX136" s="538" t="str">
        <f t="shared" si="68"/>
        <v/>
      </c>
      <c r="AY136" s="522" t="str">
        <f>IFERROR(VLOOKUP(K136,【参考】数式用!$AR$5:$AS$39,2, FALSE), "")</f>
        <v/>
      </c>
      <c r="AZ136" s="538" t="str">
        <f t="shared" si="69"/>
        <v/>
      </c>
      <c r="BA136" s="541" t="str">
        <f t="shared" si="70"/>
        <v>入力済</v>
      </c>
      <c r="BB136" s="522" t="str">
        <f>IFERROR(VLOOKUP(K136,【参考】数式用!$AX$3:$AY$59, 2, FALSE), "")</f>
        <v/>
      </c>
      <c r="BC136" s="538" t="str">
        <f t="shared" si="71"/>
        <v/>
      </c>
      <c r="BD136" s="541" t="str">
        <f t="shared" si="72"/>
        <v>入力済</v>
      </c>
      <c r="BE136" s="539" t="str">
        <f t="shared" si="73"/>
        <v/>
      </c>
      <c r="BF136" s="539" t="str">
        <f t="shared" si="74"/>
        <v/>
      </c>
    </row>
    <row r="137" spans="1:58" ht="109.95" customHeight="1" thickBot="1">
      <c r="A137" s="306">
        <v>125</v>
      </c>
      <c r="B137" s="687" t="str">
        <f>IF(基本情報入力シート!B159="","",基本情報入力シート!B159)</f>
        <v/>
      </c>
      <c r="C137" s="688"/>
      <c r="D137" s="688"/>
      <c r="E137" s="688"/>
      <c r="F137" s="689"/>
      <c r="G137" s="330" t="str">
        <f>IF(基本情報入力シート!L159="", "", 基本情報入力シート!L159)</f>
        <v/>
      </c>
      <c r="H137" s="330" t="str">
        <f>IF(基本情報入力シート!Q159="", "", 基本情報入力シート!Q159)</f>
        <v/>
      </c>
      <c r="I137" s="330" t="str">
        <f>IF(基本情報入力シート!V159="", "", 基本情報入力シート!V159)</f>
        <v/>
      </c>
      <c r="J137" s="330" t="str">
        <f>IF(基本情報入力シート!W159="", "", 基本情報入力シート!W159)</f>
        <v/>
      </c>
      <c r="K137" s="330" t="str">
        <f>IF(基本情報入力シート!Z159="", "", 基本情報入力シート!Z159)</f>
        <v/>
      </c>
      <c r="L137" s="331" t="str">
        <f>IF(基本情報入力シート!AF159=0, "",基本情報入力シート!AF159)</f>
        <v/>
      </c>
      <c r="M137" s="567"/>
      <c r="N137" s="505" t="str">
        <f>IFERROR(VLOOKUP(K137,【参考】数式用!$A$2:$F$57,MATCH(M137,【参考】数式用!$C$3:$F$3,0)+2,0),"")</f>
        <v/>
      </c>
      <c r="O137" s="499"/>
      <c r="P137" s="333" t="str">
        <f>IFERROR(VLOOKUP(K137,【参考】数式用!$A$2:$F$57,MATCH(O137,【参考】数式用!$C$3:$F$3,0)+2,0),"")</f>
        <v/>
      </c>
      <c r="Q137" s="313" t="s">
        <v>113</v>
      </c>
      <c r="R137" s="311"/>
      <c r="S137" s="312" t="s">
        <v>178</v>
      </c>
      <c r="T137" s="311"/>
      <c r="U137" s="312" t="s">
        <v>179</v>
      </c>
      <c r="V137" s="311"/>
      <c r="W137" s="312" t="s">
        <v>178</v>
      </c>
      <c r="X137" s="311"/>
      <c r="Y137" s="312" t="s">
        <v>180</v>
      </c>
      <c r="Z137" s="312" t="s">
        <v>181</v>
      </c>
      <c r="AA137" s="312" t="str">
        <f t="shared" si="55"/>
        <v/>
      </c>
      <c r="AB137" s="308" t="s">
        <v>182</v>
      </c>
      <c r="AC137" s="309" t="str">
        <f t="shared" si="56"/>
        <v/>
      </c>
      <c r="AD137" s="501" t="str">
        <f t="shared" si="57"/>
        <v/>
      </c>
      <c r="AE137" s="310" t="str">
        <f>IFERROR(ROUNDDOWN(ROUNDDOWN(ROUND(L137*VLOOKUP(K137,【参考】数式用!$A$4:$F$57,MATCH("処遇改善加算Ⅳ",【参考】数式用!$C$3:$F$3,0)+2,0),0),0)*AA137*0.5,0), "")</f>
        <v/>
      </c>
      <c r="AF137" s="340"/>
      <c r="AG137" s="341"/>
      <c r="AH137" s="341"/>
      <c r="AI137" s="321"/>
      <c r="AJ137" s="323"/>
      <c r="AK137" s="342"/>
      <c r="AL137" s="327" t="str">
        <f t="shared" si="58"/>
        <v/>
      </c>
      <c r="AM137" s="328" t="str">
        <f t="shared" si="59"/>
        <v/>
      </c>
      <c r="AN137" s="258"/>
      <c r="AO137" s="538" t="str">
        <f>IFERROR(VLOOKUP(K137,【参考】数式用!$A$2:$N$57,14,FALSE),"")</f>
        <v/>
      </c>
      <c r="AP137" s="538" t="str">
        <f t="shared" si="60"/>
        <v/>
      </c>
      <c r="AQ137" s="542" t="str">
        <f t="shared" si="61"/>
        <v/>
      </c>
      <c r="AR137" s="522" t="str">
        <f t="shared" si="62"/>
        <v>入力済</v>
      </c>
      <c r="AS137" s="538" t="str">
        <f t="shared" si="63"/>
        <v/>
      </c>
      <c r="AT137" s="522" t="str">
        <f t="shared" si="64"/>
        <v>入力済</v>
      </c>
      <c r="AU137" s="522" t="str">
        <f t="shared" si="65"/>
        <v/>
      </c>
      <c r="AV137" s="522" t="str">
        <f t="shared" si="66"/>
        <v/>
      </c>
      <c r="AW137" s="538" t="str">
        <f t="shared" si="67"/>
        <v/>
      </c>
      <c r="AX137" s="538" t="str">
        <f t="shared" si="68"/>
        <v/>
      </c>
      <c r="AY137" s="522" t="str">
        <f>IFERROR(VLOOKUP(K137,【参考】数式用!$AR$5:$AS$39,2, FALSE), "")</f>
        <v/>
      </c>
      <c r="AZ137" s="538" t="str">
        <f t="shared" si="69"/>
        <v/>
      </c>
      <c r="BA137" s="541" t="str">
        <f t="shared" si="70"/>
        <v>入力済</v>
      </c>
      <c r="BB137" s="522" t="str">
        <f>IFERROR(VLOOKUP(K137,【参考】数式用!$AX$3:$AY$59, 2, FALSE), "")</f>
        <v/>
      </c>
      <c r="BC137" s="538" t="str">
        <f t="shared" si="71"/>
        <v/>
      </c>
      <c r="BD137" s="541" t="str">
        <f t="shared" si="72"/>
        <v>入力済</v>
      </c>
      <c r="BE137" s="539" t="str">
        <f t="shared" si="73"/>
        <v/>
      </c>
      <c r="BF137" s="539" t="str">
        <f t="shared" si="74"/>
        <v/>
      </c>
    </row>
    <row r="138" spans="1:58" ht="109.95" customHeight="1" thickBot="1">
      <c r="A138" s="306">
        <v>126</v>
      </c>
      <c r="B138" s="687" t="str">
        <f>IF(基本情報入力シート!B160="","",基本情報入力シート!B160)</f>
        <v/>
      </c>
      <c r="C138" s="688"/>
      <c r="D138" s="688"/>
      <c r="E138" s="688"/>
      <c r="F138" s="689"/>
      <c r="G138" s="330" t="str">
        <f>IF(基本情報入力シート!L160="", "", 基本情報入力シート!L160)</f>
        <v/>
      </c>
      <c r="H138" s="330" t="str">
        <f>IF(基本情報入力シート!Q160="", "", 基本情報入力シート!Q160)</f>
        <v/>
      </c>
      <c r="I138" s="330" t="str">
        <f>IF(基本情報入力シート!V160="", "", 基本情報入力シート!V160)</f>
        <v/>
      </c>
      <c r="J138" s="330" t="str">
        <f>IF(基本情報入力シート!W160="", "", 基本情報入力シート!W160)</f>
        <v/>
      </c>
      <c r="K138" s="330" t="str">
        <f>IF(基本情報入力シート!Z160="", "", 基本情報入力シート!Z160)</f>
        <v/>
      </c>
      <c r="L138" s="331" t="str">
        <f>IF(基本情報入力シート!AF160=0, "",基本情報入力シート!AF160)</f>
        <v/>
      </c>
      <c r="M138" s="567"/>
      <c r="N138" s="505" t="str">
        <f>IFERROR(VLOOKUP(K138,【参考】数式用!$A$2:$F$57,MATCH(M138,【参考】数式用!$C$3:$F$3,0)+2,0),"")</f>
        <v/>
      </c>
      <c r="O138" s="499"/>
      <c r="P138" s="333" t="str">
        <f>IFERROR(VLOOKUP(K138,【参考】数式用!$A$2:$F$57,MATCH(O138,【参考】数式用!$C$3:$F$3,0)+2,0),"")</f>
        <v/>
      </c>
      <c r="Q138" s="313" t="s">
        <v>113</v>
      </c>
      <c r="R138" s="311"/>
      <c r="S138" s="312" t="s">
        <v>178</v>
      </c>
      <c r="T138" s="311"/>
      <c r="U138" s="312" t="s">
        <v>179</v>
      </c>
      <c r="V138" s="311"/>
      <c r="W138" s="312" t="s">
        <v>178</v>
      </c>
      <c r="X138" s="311"/>
      <c r="Y138" s="312" t="s">
        <v>180</v>
      </c>
      <c r="Z138" s="312" t="s">
        <v>181</v>
      </c>
      <c r="AA138" s="312" t="str">
        <f t="shared" si="55"/>
        <v/>
      </c>
      <c r="AB138" s="308" t="s">
        <v>182</v>
      </c>
      <c r="AC138" s="309" t="str">
        <f t="shared" si="56"/>
        <v/>
      </c>
      <c r="AD138" s="501" t="str">
        <f t="shared" si="57"/>
        <v/>
      </c>
      <c r="AE138" s="310" t="str">
        <f>IFERROR(ROUNDDOWN(ROUNDDOWN(ROUND(L138*VLOOKUP(K138,【参考】数式用!$A$4:$F$57,MATCH("処遇改善加算Ⅳ",【参考】数式用!$C$3:$F$3,0)+2,0),0),0)*AA138*0.5,0), "")</f>
        <v/>
      </c>
      <c r="AF138" s="340"/>
      <c r="AG138" s="341"/>
      <c r="AH138" s="341"/>
      <c r="AI138" s="321"/>
      <c r="AJ138" s="323"/>
      <c r="AK138" s="342"/>
      <c r="AL138" s="327" t="str">
        <f t="shared" si="58"/>
        <v/>
      </c>
      <c r="AM138" s="328" t="str">
        <f t="shared" si="59"/>
        <v/>
      </c>
      <c r="AN138" s="258"/>
      <c r="AO138" s="538" t="str">
        <f>IFERROR(VLOOKUP(K138,【参考】数式用!$A$2:$N$57,14,FALSE),"")</f>
        <v/>
      </c>
      <c r="AP138" s="538" t="str">
        <f t="shared" si="60"/>
        <v/>
      </c>
      <c r="AQ138" s="542" t="str">
        <f t="shared" si="61"/>
        <v/>
      </c>
      <c r="AR138" s="522" t="str">
        <f t="shared" si="62"/>
        <v>入力済</v>
      </c>
      <c r="AS138" s="538" t="str">
        <f t="shared" si="63"/>
        <v/>
      </c>
      <c r="AT138" s="522" t="str">
        <f t="shared" si="64"/>
        <v>入力済</v>
      </c>
      <c r="AU138" s="522" t="str">
        <f t="shared" si="65"/>
        <v/>
      </c>
      <c r="AV138" s="522" t="str">
        <f t="shared" si="66"/>
        <v/>
      </c>
      <c r="AW138" s="538" t="str">
        <f t="shared" si="67"/>
        <v/>
      </c>
      <c r="AX138" s="538" t="str">
        <f t="shared" si="68"/>
        <v/>
      </c>
      <c r="AY138" s="522" t="str">
        <f>IFERROR(VLOOKUP(K138,【参考】数式用!$AR$5:$AS$39,2, FALSE), "")</f>
        <v/>
      </c>
      <c r="AZ138" s="538" t="str">
        <f t="shared" si="69"/>
        <v/>
      </c>
      <c r="BA138" s="541" t="str">
        <f t="shared" si="70"/>
        <v>入力済</v>
      </c>
      <c r="BB138" s="522" t="str">
        <f>IFERROR(VLOOKUP(K138,【参考】数式用!$AX$3:$AY$59, 2, FALSE), "")</f>
        <v/>
      </c>
      <c r="BC138" s="538" t="str">
        <f t="shared" si="71"/>
        <v/>
      </c>
      <c r="BD138" s="541" t="str">
        <f t="shared" si="72"/>
        <v>入力済</v>
      </c>
      <c r="BE138" s="539" t="str">
        <f t="shared" si="73"/>
        <v/>
      </c>
      <c r="BF138" s="539" t="str">
        <f t="shared" si="74"/>
        <v/>
      </c>
    </row>
    <row r="139" spans="1:58" ht="109.95" customHeight="1" thickBot="1">
      <c r="A139" s="306">
        <v>127</v>
      </c>
      <c r="B139" s="687" t="str">
        <f>IF(基本情報入力シート!B161="","",基本情報入力シート!B161)</f>
        <v/>
      </c>
      <c r="C139" s="688"/>
      <c r="D139" s="688"/>
      <c r="E139" s="688"/>
      <c r="F139" s="689"/>
      <c r="G139" s="330" t="str">
        <f>IF(基本情報入力シート!L161="", "", 基本情報入力シート!L161)</f>
        <v/>
      </c>
      <c r="H139" s="330" t="str">
        <f>IF(基本情報入力シート!Q161="", "", 基本情報入力シート!Q161)</f>
        <v/>
      </c>
      <c r="I139" s="330" t="str">
        <f>IF(基本情報入力シート!V161="", "", 基本情報入力シート!V161)</f>
        <v/>
      </c>
      <c r="J139" s="330" t="str">
        <f>IF(基本情報入力シート!W161="", "", 基本情報入力シート!W161)</f>
        <v/>
      </c>
      <c r="K139" s="330" t="str">
        <f>IF(基本情報入力シート!Z161="", "", 基本情報入力シート!Z161)</f>
        <v/>
      </c>
      <c r="L139" s="331" t="str">
        <f>IF(基本情報入力シート!AF161=0, "",基本情報入力シート!AF161)</f>
        <v/>
      </c>
      <c r="M139" s="567"/>
      <c r="N139" s="505" t="str">
        <f>IFERROR(VLOOKUP(K139,【参考】数式用!$A$2:$F$57,MATCH(M139,【参考】数式用!$C$3:$F$3,0)+2,0),"")</f>
        <v/>
      </c>
      <c r="O139" s="499"/>
      <c r="P139" s="333" t="str">
        <f>IFERROR(VLOOKUP(K139,【参考】数式用!$A$2:$F$57,MATCH(O139,【参考】数式用!$C$3:$F$3,0)+2,0),"")</f>
        <v/>
      </c>
      <c r="Q139" s="313" t="s">
        <v>113</v>
      </c>
      <c r="R139" s="311"/>
      <c r="S139" s="312" t="s">
        <v>178</v>
      </c>
      <c r="T139" s="311"/>
      <c r="U139" s="312" t="s">
        <v>179</v>
      </c>
      <c r="V139" s="311"/>
      <c r="W139" s="312" t="s">
        <v>178</v>
      </c>
      <c r="X139" s="311"/>
      <c r="Y139" s="312" t="s">
        <v>180</v>
      </c>
      <c r="Z139" s="312" t="s">
        <v>181</v>
      </c>
      <c r="AA139" s="312" t="str">
        <f t="shared" si="55"/>
        <v/>
      </c>
      <c r="AB139" s="308" t="s">
        <v>182</v>
      </c>
      <c r="AC139" s="309" t="str">
        <f t="shared" si="56"/>
        <v/>
      </c>
      <c r="AD139" s="501" t="str">
        <f t="shared" si="57"/>
        <v/>
      </c>
      <c r="AE139" s="310" t="str">
        <f>IFERROR(ROUNDDOWN(ROUNDDOWN(ROUND(L139*VLOOKUP(K139,【参考】数式用!$A$4:$F$57,MATCH("処遇改善加算Ⅳ",【参考】数式用!$C$3:$F$3,0)+2,0),0),0)*AA139*0.5,0), "")</f>
        <v/>
      </c>
      <c r="AF139" s="340"/>
      <c r="AG139" s="341"/>
      <c r="AH139" s="341"/>
      <c r="AI139" s="321"/>
      <c r="AJ139" s="323"/>
      <c r="AK139" s="342"/>
      <c r="AL139" s="327" t="str">
        <f t="shared" si="58"/>
        <v/>
      </c>
      <c r="AM139" s="328" t="str">
        <f t="shared" si="59"/>
        <v/>
      </c>
      <c r="AN139" s="258"/>
      <c r="AO139" s="538" t="str">
        <f>IFERROR(VLOOKUP(K139,【参考】数式用!$A$2:$N$57,14,FALSE),"")</f>
        <v/>
      </c>
      <c r="AP139" s="538" t="str">
        <f t="shared" si="60"/>
        <v/>
      </c>
      <c r="AQ139" s="542" t="str">
        <f t="shared" si="61"/>
        <v/>
      </c>
      <c r="AR139" s="522" t="str">
        <f t="shared" si="62"/>
        <v>入力済</v>
      </c>
      <c r="AS139" s="538" t="str">
        <f t="shared" si="63"/>
        <v/>
      </c>
      <c r="AT139" s="522" t="str">
        <f t="shared" si="64"/>
        <v>入力済</v>
      </c>
      <c r="AU139" s="522" t="str">
        <f t="shared" si="65"/>
        <v/>
      </c>
      <c r="AV139" s="522" t="str">
        <f t="shared" si="66"/>
        <v/>
      </c>
      <c r="AW139" s="538" t="str">
        <f t="shared" si="67"/>
        <v/>
      </c>
      <c r="AX139" s="538" t="str">
        <f t="shared" si="68"/>
        <v/>
      </c>
      <c r="AY139" s="522" t="str">
        <f>IFERROR(VLOOKUP(K139,【参考】数式用!$AR$5:$AS$39,2, FALSE), "")</f>
        <v/>
      </c>
      <c r="AZ139" s="538" t="str">
        <f t="shared" si="69"/>
        <v/>
      </c>
      <c r="BA139" s="541" t="str">
        <f t="shared" si="70"/>
        <v>入力済</v>
      </c>
      <c r="BB139" s="522" t="str">
        <f>IFERROR(VLOOKUP(K139,【参考】数式用!$AX$3:$AY$59, 2, FALSE), "")</f>
        <v/>
      </c>
      <c r="BC139" s="538" t="str">
        <f t="shared" si="71"/>
        <v/>
      </c>
      <c r="BD139" s="541" t="str">
        <f t="shared" si="72"/>
        <v>入力済</v>
      </c>
      <c r="BE139" s="539" t="str">
        <f t="shared" si="73"/>
        <v/>
      </c>
      <c r="BF139" s="539" t="str">
        <f t="shared" si="74"/>
        <v/>
      </c>
    </row>
    <row r="140" spans="1:58" ht="109.95" customHeight="1" thickBot="1">
      <c r="A140" s="306">
        <v>128</v>
      </c>
      <c r="B140" s="687" t="str">
        <f>IF(基本情報入力シート!B162="","",基本情報入力シート!B162)</f>
        <v/>
      </c>
      <c r="C140" s="688"/>
      <c r="D140" s="688"/>
      <c r="E140" s="688"/>
      <c r="F140" s="689"/>
      <c r="G140" s="330" t="str">
        <f>IF(基本情報入力シート!L162="", "", 基本情報入力シート!L162)</f>
        <v/>
      </c>
      <c r="H140" s="330" t="str">
        <f>IF(基本情報入力シート!Q162="", "", 基本情報入力シート!Q162)</f>
        <v/>
      </c>
      <c r="I140" s="330" t="str">
        <f>IF(基本情報入力シート!V162="", "", 基本情報入力シート!V162)</f>
        <v/>
      </c>
      <c r="J140" s="330" t="str">
        <f>IF(基本情報入力シート!W162="", "", 基本情報入力シート!W162)</f>
        <v/>
      </c>
      <c r="K140" s="330" t="str">
        <f>IF(基本情報入力シート!Z162="", "", 基本情報入力シート!Z162)</f>
        <v/>
      </c>
      <c r="L140" s="331" t="str">
        <f>IF(基本情報入力シート!AF162=0, "",基本情報入力シート!AF162)</f>
        <v/>
      </c>
      <c r="M140" s="567"/>
      <c r="N140" s="505" t="str">
        <f>IFERROR(VLOOKUP(K140,【参考】数式用!$A$2:$F$57,MATCH(M140,【参考】数式用!$C$3:$F$3,0)+2,0),"")</f>
        <v/>
      </c>
      <c r="O140" s="499"/>
      <c r="P140" s="333" t="str">
        <f>IFERROR(VLOOKUP(K140,【参考】数式用!$A$2:$F$57,MATCH(O140,【参考】数式用!$C$3:$F$3,0)+2,0),"")</f>
        <v/>
      </c>
      <c r="Q140" s="313" t="s">
        <v>113</v>
      </c>
      <c r="R140" s="311"/>
      <c r="S140" s="312" t="s">
        <v>178</v>
      </c>
      <c r="T140" s="311"/>
      <c r="U140" s="312" t="s">
        <v>179</v>
      </c>
      <c r="V140" s="311"/>
      <c r="W140" s="312" t="s">
        <v>178</v>
      </c>
      <c r="X140" s="311"/>
      <c r="Y140" s="312" t="s">
        <v>180</v>
      </c>
      <c r="Z140" s="312" t="s">
        <v>181</v>
      </c>
      <c r="AA140" s="312" t="str">
        <f t="shared" si="55"/>
        <v/>
      </c>
      <c r="AB140" s="308" t="s">
        <v>182</v>
      </c>
      <c r="AC140" s="309" t="str">
        <f t="shared" si="56"/>
        <v/>
      </c>
      <c r="AD140" s="501" t="str">
        <f t="shared" si="57"/>
        <v/>
      </c>
      <c r="AE140" s="310" t="str">
        <f>IFERROR(ROUNDDOWN(ROUNDDOWN(ROUND(L140*VLOOKUP(K140,【参考】数式用!$A$4:$F$57,MATCH("処遇改善加算Ⅳ",【参考】数式用!$C$3:$F$3,0)+2,0),0),0)*AA140*0.5,0), "")</f>
        <v/>
      </c>
      <c r="AF140" s="340"/>
      <c r="AG140" s="341"/>
      <c r="AH140" s="341"/>
      <c r="AI140" s="321"/>
      <c r="AJ140" s="323"/>
      <c r="AK140" s="342"/>
      <c r="AL140" s="327" t="str">
        <f t="shared" si="58"/>
        <v/>
      </c>
      <c r="AM140" s="328" t="str">
        <f t="shared" si="59"/>
        <v/>
      </c>
      <c r="AN140" s="258"/>
      <c r="AO140" s="538" t="str">
        <f>IFERROR(VLOOKUP(K140,【参考】数式用!$A$2:$N$57,14,FALSE),"")</f>
        <v/>
      </c>
      <c r="AP140" s="538" t="str">
        <f t="shared" si="60"/>
        <v/>
      </c>
      <c r="AQ140" s="542" t="str">
        <f t="shared" si="61"/>
        <v/>
      </c>
      <c r="AR140" s="522" t="str">
        <f t="shared" si="62"/>
        <v>入力済</v>
      </c>
      <c r="AS140" s="538" t="str">
        <f t="shared" si="63"/>
        <v/>
      </c>
      <c r="AT140" s="522" t="str">
        <f t="shared" si="64"/>
        <v>入力済</v>
      </c>
      <c r="AU140" s="522" t="str">
        <f t="shared" si="65"/>
        <v/>
      </c>
      <c r="AV140" s="522" t="str">
        <f t="shared" si="66"/>
        <v/>
      </c>
      <c r="AW140" s="538" t="str">
        <f t="shared" si="67"/>
        <v/>
      </c>
      <c r="AX140" s="538" t="str">
        <f t="shared" si="68"/>
        <v/>
      </c>
      <c r="AY140" s="522" t="str">
        <f>IFERROR(VLOOKUP(K140,【参考】数式用!$AR$5:$AS$39,2, FALSE), "")</f>
        <v/>
      </c>
      <c r="AZ140" s="538" t="str">
        <f t="shared" si="69"/>
        <v/>
      </c>
      <c r="BA140" s="541" t="str">
        <f t="shared" si="70"/>
        <v>入力済</v>
      </c>
      <c r="BB140" s="522" t="str">
        <f>IFERROR(VLOOKUP(K140,【参考】数式用!$AX$3:$AY$59, 2, FALSE), "")</f>
        <v/>
      </c>
      <c r="BC140" s="538" t="str">
        <f t="shared" si="71"/>
        <v/>
      </c>
      <c r="BD140" s="541" t="str">
        <f t="shared" si="72"/>
        <v>入力済</v>
      </c>
      <c r="BE140" s="539" t="str">
        <f t="shared" si="73"/>
        <v/>
      </c>
      <c r="BF140" s="539" t="str">
        <f t="shared" si="74"/>
        <v/>
      </c>
    </row>
    <row r="141" spans="1:58" ht="109.95" customHeight="1" thickBot="1">
      <c r="A141" s="306">
        <v>129</v>
      </c>
      <c r="B141" s="687" t="str">
        <f>IF(基本情報入力シート!B163="","",基本情報入力シート!B163)</f>
        <v/>
      </c>
      <c r="C141" s="688"/>
      <c r="D141" s="688"/>
      <c r="E141" s="688"/>
      <c r="F141" s="689"/>
      <c r="G141" s="330" t="str">
        <f>IF(基本情報入力シート!L163="", "", 基本情報入力シート!L163)</f>
        <v/>
      </c>
      <c r="H141" s="330" t="str">
        <f>IF(基本情報入力シート!Q163="", "", 基本情報入力シート!Q163)</f>
        <v/>
      </c>
      <c r="I141" s="330" t="str">
        <f>IF(基本情報入力シート!V163="", "", 基本情報入力シート!V163)</f>
        <v/>
      </c>
      <c r="J141" s="330" t="str">
        <f>IF(基本情報入力シート!W163="", "", 基本情報入力シート!W163)</f>
        <v/>
      </c>
      <c r="K141" s="330" t="str">
        <f>IF(基本情報入力シート!Z163="", "", 基本情報入力シート!Z163)</f>
        <v/>
      </c>
      <c r="L141" s="331" t="str">
        <f>IF(基本情報入力シート!AF163=0, "",基本情報入力シート!AF163)</f>
        <v/>
      </c>
      <c r="M141" s="567"/>
      <c r="N141" s="505" t="str">
        <f>IFERROR(VLOOKUP(K141,【参考】数式用!$A$2:$F$57,MATCH(M141,【参考】数式用!$C$3:$F$3,0)+2,0),"")</f>
        <v/>
      </c>
      <c r="O141" s="499"/>
      <c r="P141" s="333" t="str">
        <f>IFERROR(VLOOKUP(K141,【参考】数式用!$A$2:$F$57,MATCH(O141,【参考】数式用!$C$3:$F$3,0)+2,0),"")</f>
        <v/>
      </c>
      <c r="Q141" s="313" t="s">
        <v>113</v>
      </c>
      <c r="R141" s="311"/>
      <c r="S141" s="312" t="s">
        <v>178</v>
      </c>
      <c r="T141" s="311"/>
      <c r="U141" s="312" t="s">
        <v>179</v>
      </c>
      <c r="V141" s="311"/>
      <c r="W141" s="312" t="s">
        <v>178</v>
      </c>
      <c r="X141" s="311"/>
      <c r="Y141" s="312" t="s">
        <v>180</v>
      </c>
      <c r="Z141" s="312" t="s">
        <v>181</v>
      </c>
      <c r="AA141" s="312" t="str">
        <f t="shared" si="55"/>
        <v/>
      </c>
      <c r="AB141" s="308" t="s">
        <v>182</v>
      </c>
      <c r="AC141" s="309" t="str">
        <f t="shared" si="56"/>
        <v/>
      </c>
      <c r="AD141" s="501" t="str">
        <f t="shared" si="57"/>
        <v/>
      </c>
      <c r="AE141" s="310" t="str">
        <f>IFERROR(ROUNDDOWN(ROUNDDOWN(ROUND(L141*VLOOKUP(K141,【参考】数式用!$A$4:$F$57,MATCH("処遇改善加算Ⅳ",【参考】数式用!$C$3:$F$3,0)+2,0),0),0)*AA141*0.5,0), "")</f>
        <v/>
      </c>
      <c r="AF141" s="340"/>
      <c r="AG141" s="341"/>
      <c r="AH141" s="341"/>
      <c r="AI141" s="321"/>
      <c r="AJ141" s="323"/>
      <c r="AK141" s="342"/>
      <c r="AL141" s="327" t="str">
        <f t="shared" si="58"/>
        <v/>
      </c>
      <c r="AM141" s="328" t="str">
        <f t="shared" si="59"/>
        <v/>
      </c>
      <c r="AN141" s="258"/>
      <c r="AO141" s="538" t="str">
        <f>IFERROR(VLOOKUP(K141,【参考】数式用!$A$2:$N$57,14,FALSE),"")</f>
        <v/>
      </c>
      <c r="AP141" s="538" t="str">
        <f t="shared" si="60"/>
        <v/>
      </c>
      <c r="AQ141" s="542" t="str">
        <f t="shared" si="61"/>
        <v/>
      </c>
      <c r="AR141" s="522" t="str">
        <f t="shared" si="62"/>
        <v>入力済</v>
      </c>
      <c r="AS141" s="538" t="str">
        <f t="shared" si="63"/>
        <v/>
      </c>
      <c r="AT141" s="522" t="str">
        <f t="shared" si="64"/>
        <v>入力済</v>
      </c>
      <c r="AU141" s="522" t="str">
        <f t="shared" si="65"/>
        <v/>
      </c>
      <c r="AV141" s="522" t="str">
        <f t="shared" si="66"/>
        <v/>
      </c>
      <c r="AW141" s="538" t="str">
        <f t="shared" si="67"/>
        <v/>
      </c>
      <c r="AX141" s="538" t="str">
        <f t="shared" si="68"/>
        <v/>
      </c>
      <c r="AY141" s="522" t="str">
        <f>IFERROR(VLOOKUP(K141,【参考】数式用!$AR$5:$AS$39,2, FALSE), "")</f>
        <v/>
      </c>
      <c r="AZ141" s="538" t="str">
        <f t="shared" si="69"/>
        <v/>
      </c>
      <c r="BA141" s="541" t="str">
        <f t="shared" si="70"/>
        <v>入力済</v>
      </c>
      <c r="BB141" s="522" t="str">
        <f>IFERROR(VLOOKUP(K141,【参考】数式用!$AX$3:$AY$59, 2, FALSE), "")</f>
        <v/>
      </c>
      <c r="BC141" s="538" t="str">
        <f t="shared" si="71"/>
        <v/>
      </c>
      <c r="BD141" s="541" t="str">
        <f t="shared" si="72"/>
        <v>入力済</v>
      </c>
      <c r="BE141" s="539" t="str">
        <f t="shared" si="73"/>
        <v/>
      </c>
      <c r="BF141" s="539" t="str">
        <f t="shared" si="74"/>
        <v/>
      </c>
    </row>
    <row r="142" spans="1:58" ht="109.95" customHeight="1" thickBot="1">
      <c r="A142" s="306">
        <v>130</v>
      </c>
      <c r="B142" s="687" t="str">
        <f>IF(基本情報入力シート!B164="","",基本情報入力シート!B164)</f>
        <v/>
      </c>
      <c r="C142" s="688"/>
      <c r="D142" s="688"/>
      <c r="E142" s="688"/>
      <c r="F142" s="689"/>
      <c r="G142" s="330" t="str">
        <f>IF(基本情報入力シート!L164="", "", 基本情報入力シート!L164)</f>
        <v/>
      </c>
      <c r="H142" s="330" t="str">
        <f>IF(基本情報入力シート!Q164="", "", 基本情報入力シート!Q164)</f>
        <v/>
      </c>
      <c r="I142" s="330" t="str">
        <f>IF(基本情報入力シート!V164="", "", 基本情報入力シート!V164)</f>
        <v/>
      </c>
      <c r="J142" s="330" t="str">
        <f>IF(基本情報入力シート!W164="", "", 基本情報入力シート!W164)</f>
        <v/>
      </c>
      <c r="K142" s="330" t="str">
        <f>IF(基本情報入力シート!Z164="", "", 基本情報入力シート!Z164)</f>
        <v/>
      </c>
      <c r="L142" s="331" t="str">
        <f>IF(基本情報入力シート!AF164=0, "",基本情報入力シート!AF164)</f>
        <v/>
      </c>
      <c r="M142" s="567"/>
      <c r="N142" s="505" t="str">
        <f>IFERROR(VLOOKUP(K142,【参考】数式用!$A$2:$F$57,MATCH(M142,【参考】数式用!$C$3:$F$3,0)+2,0),"")</f>
        <v/>
      </c>
      <c r="O142" s="499"/>
      <c r="P142" s="333" t="str">
        <f>IFERROR(VLOOKUP(K142,【参考】数式用!$A$2:$F$57,MATCH(O142,【参考】数式用!$C$3:$F$3,0)+2,0),"")</f>
        <v/>
      </c>
      <c r="Q142" s="313" t="s">
        <v>113</v>
      </c>
      <c r="R142" s="311"/>
      <c r="S142" s="312" t="s">
        <v>178</v>
      </c>
      <c r="T142" s="311"/>
      <c r="U142" s="312" t="s">
        <v>179</v>
      </c>
      <c r="V142" s="311"/>
      <c r="W142" s="312" t="s">
        <v>178</v>
      </c>
      <c r="X142" s="311"/>
      <c r="Y142" s="312" t="s">
        <v>180</v>
      </c>
      <c r="Z142" s="312" t="s">
        <v>181</v>
      </c>
      <c r="AA142" s="312" t="str">
        <f t="shared" si="55"/>
        <v/>
      </c>
      <c r="AB142" s="308" t="s">
        <v>182</v>
      </c>
      <c r="AC142" s="309" t="str">
        <f t="shared" si="56"/>
        <v/>
      </c>
      <c r="AD142" s="501" t="str">
        <f t="shared" si="57"/>
        <v/>
      </c>
      <c r="AE142" s="310" t="str">
        <f>IFERROR(ROUNDDOWN(ROUNDDOWN(ROUND(L142*VLOOKUP(K142,【参考】数式用!$A$4:$F$57,MATCH("処遇改善加算Ⅳ",【参考】数式用!$C$3:$F$3,0)+2,0),0),0)*AA142*0.5,0), "")</f>
        <v/>
      </c>
      <c r="AF142" s="340"/>
      <c r="AG142" s="341"/>
      <c r="AH142" s="341"/>
      <c r="AI142" s="321"/>
      <c r="AJ142" s="323"/>
      <c r="AK142" s="342"/>
      <c r="AL142" s="327" t="str">
        <f t="shared" si="58"/>
        <v/>
      </c>
      <c r="AM142" s="328" t="str">
        <f t="shared" si="59"/>
        <v/>
      </c>
      <c r="AN142" s="258"/>
      <c r="AO142" s="538" t="str">
        <f>IFERROR(VLOOKUP(K142,【参考】数式用!$A$2:$N$57,14,FALSE),"")</f>
        <v/>
      </c>
      <c r="AP142" s="538" t="str">
        <f t="shared" si="60"/>
        <v/>
      </c>
      <c r="AQ142" s="542" t="str">
        <f t="shared" si="61"/>
        <v/>
      </c>
      <c r="AR142" s="522" t="str">
        <f t="shared" si="62"/>
        <v>入力済</v>
      </c>
      <c r="AS142" s="538" t="str">
        <f t="shared" si="63"/>
        <v/>
      </c>
      <c r="AT142" s="522" t="str">
        <f t="shared" si="64"/>
        <v>入力済</v>
      </c>
      <c r="AU142" s="522" t="str">
        <f t="shared" si="65"/>
        <v/>
      </c>
      <c r="AV142" s="522" t="str">
        <f t="shared" si="66"/>
        <v/>
      </c>
      <c r="AW142" s="538" t="str">
        <f t="shared" si="67"/>
        <v/>
      </c>
      <c r="AX142" s="538" t="str">
        <f t="shared" si="68"/>
        <v/>
      </c>
      <c r="AY142" s="522" t="str">
        <f>IFERROR(VLOOKUP(K142,【参考】数式用!$AR$5:$AS$39,2, FALSE), "")</f>
        <v/>
      </c>
      <c r="AZ142" s="538" t="str">
        <f t="shared" si="69"/>
        <v/>
      </c>
      <c r="BA142" s="541" t="str">
        <f t="shared" si="70"/>
        <v>入力済</v>
      </c>
      <c r="BB142" s="522" t="str">
        <f>IFERROR(VLOOKUP(K142,【参考】数式用!$AX$3:$AY$59, 2, FALSE), "")</f>
        <v/>
      </c>
      <c r="BC142" s="538" t="str">
        <f t="shared" si="71"/>
        <v/>
      </c>
      <c r="BD142" s="541" t="str">
        <f t="shared" si="72"/>
        <v>入力済</v>
      </c>
      <c r="BE142" s="539" t="str">
        <f t="shared" si="73"/>
        <v/>
      </c>
      <c r="BF142" s="539" t="str">
        <f t="shared" si="74"/>
        <v/>
      </c>
    </row>
    <row r="143" spans="1:58" ht="109.95" customHeight="1" thickBot="1">
      <c r="A143" s="306">
        <v>131</v>
      </c>
      <c r="B143" s="687" t="str">
        <f>IF(基本情報入力シート!B165="","",基本情報入力シート!B165)</f>
        <v/>
      </c>
      <c r="C143" s="688"/>
      <c r="D143" s="688"/>
      <c r="E143" s="688"/>
      <c r="F143" s="689"/>
      <c r="G143" s="330" t="str">
        <f>IF(基本情報入力シート!L165="", "", 基本情報入力シート!L165)</f>
        <v/>
      </c>
      <c r="H143" s="330" t="str">
        <f>IF(基本情報入力シート!Q165="", "", 基本情報入力シート!Q165)</f>
        <v/>
      </c>
      <c r="I143" s="330" t="str">
        <f>IF(基本情報入力シート!V165="", "", 基本情報入力シート!V165)</f>
        <v/>
      </c>
      <c r="J143" s="330" t="str">
        <f>IF(基本情報入力シート!W165="", "", 基本情報入力シート!W165)</f>
        <v/>
      </c>
      <c r="K143" s="330" t="str">
        <f>IF(基本情報入力シート!Z165="", "", 基本情報入力シート!Z165)</f>
        <v/>
      </c>
      <c r="L143" s="331" t="str">
        <f>IF(基本情報入力シート!AF165=0, "",基本情報入力シート!AF165)</f>
        <v/>
      </c>
      <c r="M143" s="567"/>
      <c r="N143" s="505" t="str">
        <f>IFERROR(VLOOKUP(K143,【参考】数式用!$A$2:$F$57,MATCH(M143,【参考】数式用!$C$3:$F$3,0)+2,0),"")</f>
        <v/>
      </c>
      <c r="O143" s="499"/>
      <c r="P143" s="333" t="str">
        <f>IFERROR(VLOOKUP(K143,【参考】数式用!$A$2:$F$57,MATCH(O143,【参考】数式用!$C$3:$F$3,0)+2,0),"")</f>
        <v/>
      </c>
      <c r="Q143" s="313" t="s">
        <v>113</v>
      </c>
      <c r="R143" s="311"/>
      <c r="S143" s="312" t="s">
        <v>178</v>
      </c>
      <c r="T143" s="311"/>
      <c r="U143" s="312" t="s">
        <v>179</v>
      </c>
      <c r="V143" s="311"/>
      <c r="W143" s="312" t="s">
        <v>178</v>
      </c>
      <c r="X143" s="311"/>
      <c r="Y143" s="312" t="s">
        <v>180</v>
      </c>
      <c r="Z143" s="312" t="s">
        <v>181</v>
      </c>
      <c r="AA143" s="312" t="str">
        <f t="shared" si="55"/>
        <v/>
      </c>
      <c r="AB143" s="308" t="s">
        <v>182</v>
      </c>
      <c r="AC143" s="309" t="str">
        <f t="shared" si="56"/>
        <v/>
      </c>
      <c r="AD143" s="501" t="str">
        <f t="shared" si="57"/>
        <v/>
      </c>
      <c r="AE143" s="310" t="str">
        <f>IFERROR(ROUNDDOWN(ROUNDDOWN(ROUND(L143*VLOOKUP(K143,【参考】数式用!$A$4:$F$57,MATCH("処遇改善加算Ⅳ",【参考】数式用!$C$3:$F$3,0)+2,0),0),0)*AA143*0.5,0), "")</f>
        <v/>
      </c>
      <c r="AF143" s="340"/>
      <c r="AG143" s="341"/>
      <c r="AH143" s="341"/>
      <c r="AI143" s="321"/>
      <c r="AJ143" s="323"/>
      <c r="AK143" s="342"/>
      <c r="AL143" s="327" t="str">
        <f t="shared" si="58"/>
        <v/>
      </c>
      <c r="AM143" s="328" t="str">
        <f t="shared" si="59"/>
        <v/>
      </c>
      <c r="AN143" s="258"/>
      <c r="AO143" s="538" t="str">
        <f>IFERROR(VLOOKUP(K143,【参考】数式用!$A$2:$N$57,14,FALSE),"")</f>
        <v/>
      </c>
      <c r="AP143" s="538" t="str">
        <f t="shared" si="60"/>
        <v/>
      </c>
      <c r="AQ143" s="542" t="str">
        <f t="shared" si="61"/>
        <v/>
      </c>
      <c r="AR143" s="522" t="str">
        <f t="shared" si="62"/>
        <v>入力済</v>
      </c>
      <c r="AS143" s="538" t="str">
        <f t="shared" si="63"/>
        <v/>
      </c>
      <c r="AT143" s="522" t="str">
        <f t="shared" si="64"/>
        <v>入力済</v>
      </c>
      <c r="AU143" s="522" t="str">
        <f t="shared" si="65"/>
        <v/>
      </c>
      <c r="AV143" s="522" t="str">
        <f t="shared" si="66"/>
        <v/>
      </c>
      <c r="AW143" s="538" t="str">
        <f t="shared" si="67"/>
        <v/>
      </c>
      <c r="AX143" s="538" t="str">
        <f t="shared" si="68"/>
        <v/>
      </c>
      <c r="AY143" s="522" t="str">
        <f>IFERROR(VLOOKUP(K143,【参考】数式用!$AR$5:$AS$39,2, FALSE), "")</f>
        <v/>
      </c>
      <c r="AZ143" s="538" t="str">
        <f t="shared" si="69"/>
        <v/>
      </c>
      <c r="BA143" s="541" t="str">
        <f t="shared" si="70"/>
        <v>入力済</v>
      </c>
      <c r="BB143" s="522" t="str">
        <f>IFERROR(VLOOKUP(K143,【参考】数式用!$AX$3:$AY$59, 2, FALSE), "")</f>
        <v/>
      </c>
      <c r="BC143" s="538" t="str">
        <f t="shared" si="71"/>
        <v/>
      </c>
      <c r="BD143" s="541" t="str">
        <f t="shared" si="72"/>
        <v>入力済</v>
      </c>
      <c r="BE143" s="539" t="str">
        <f t="shared" si="73"/>
        <v/>
      </c>
      <c r="BF143" s="539" t="str">
        <f t="shared" si="74"/>
        <v/>
      </c>
    </row>
    <row r="144" spans="1:58" ht="109.95" customHeight="1" thickBot="1">
      <c r="A144" s="306">
        <v>132</v>
      </c>
      <c r="B144" s="687" t="str">
        <f>IF(基本情報入力シート!B166="","",基本情報入力シート!B166)</f>
        <v/>
      </c>
      <c r="C144" s="688"/>
      <c r="D144" s="688"/>
      <c r="E144" s="688"/>
      <c r="F144" s="689"/>
      <c r="G144" s="330" t="str">
        <f>IF(基本情報入力シート!L166="", "", 基本情報入力シート!L166)</f>
        <v/>
      </c>
      <c r="H144" s="330" t="str">
        <f>IF(基本情報入力シート!Q166="", "", 基本情報入力シート!Q166)</f>
        <v/>
      </c>
      <c r="I144" s="330" t="str">
        <f>IF(基本情報入力シート!V166="", "", 基本情報入力シート!V166)</f>
        <v/>
      </c>
      <c r="J144" s="330" t="str">
        <f>IF(基本情報入力シート!W166="", "", 基本情報入力シート!W166)</f>
        <v/>
      </c>
      <c r="K144" s="330" t="str">
        <f>IF(基本情報入力シート!Z166="", "", 基本情報入力シート!Z166)</f>
        <v/>
      </c>
      <c r="L144" s="331" t="str">
        <f>IF(基本情報入力シート!AF166=0, "",基本情報入力シート!AF166)</f>
        <v/>
      </c>
      <c r="M144" s="567"/>
      <c r="N144" s="505" t="str">
        <f>IFERROR(VLOOKUP(K144,【参考】数式用!$A$2:$F$57,MATCH(M144,【参考】数式用!$C$3:$F$3,0)+2,0),"")</f>
        <v/>
      </c>
      <c r="O144" s="499"/>
      <c r="P144" s="333" t="str">
        <f>IFERROR(VLOOKUP(K144,【参考】数式用!$A$2:$F$57,MATCH(O144,【参考】数式用!$C$3:$F$3,0)+2,0),"")</f>
        <v/>
      </c>
      <c r="Q144" s="313" t="s">
        <v>113</v>
      </c>
      <c r="R144" s="311"/>
      <c r="S144" s="312" t="s">
        <v>178</v>
      </c>
      <c r="T144" s="311"/>
      <c r="U144" s="312" t="s">
        <v>179</v>
      </c>
      <c r="V144" s="311"/>
      <c r="W144" s="312" t="s">
        <v>178</v>
      </c>
      <c r="X144" s="311"/>
      <c r="Y144" s="312" t="s">
        <v>180</v>
      </c>
      <c r="Z144" s="312" t="s">
        <v>181</v>
      </c>
      <c r="AA144" s="312" t="str">
        <f t="shared" si="55"/>
        <v/>
      </c>
      <c r="AB144" s="308" t="s">
        <v>182</v>
      </c>
      <c r="AC144" s="309" t="str">
        <f t="shared" si="56"/>
        <v/>
      </c>
      <c r="AD144" s="501" t="str">
        <f t="shared" si="57"/>
        <v/>
      </c>
      <c r="AE144" s="310" t="str">
        <f>IFERROR(ROUNDDOWN(ROUNDDOWN(ROUND(L144*VLOOKUP(K144,【参考】数式用!$A$4:$F$57,MATCH("処遇改善加算Ⅳ",【参考】数式用!$C$3:$F$3,0)+2,0),0),0)*AA144*0.5,0), "")</f>
        <v/>
      </c>
      <c r="AF144" s="340"/>
      <c r="AG144" s="341"/>
      <c r="AH144" s="341"/>
      <c r="AI144" s="321"/>
      <c r="AJ144" s="323"/>
      <c r="AK144" s="342"/>
      <c r="AL144" s="327" t="str">
        <f t="shared" si="58"/>
        <v/>
      </c>
      <c r="AM144" s="328" t="str">
        <f t="shared" si="59"/>
        <v/>
      </c>
      <c r="AN144" s="258"/>
      <c r="AO144" s="538" t="str">
        <f>IFERROR(VLOOKUP(K144,【参考】数式用!$A$2:$N$57,14,FALSE),"")</f>
        <v/>
      </c>
      <c r="AP144" s="538" t="str">
        <f t="shared" si="60"/>
        <v/>
      </c>
      <c r="AQ144" s="542" t="str">
        <f t="shared" si="61"/>
        <v/>
      </c>
      <c r="AR144" s="522" t="str">
        <f t="shared" si="62"/>
        <v>入力済</v>
      </c>
      <c r="AS144" s="538" t="str">
        <f t="shared" si="63"/>
        <v/>
      </c>
      <c r="AT144" s="522" t="str">
        <f t="shared" si="64"/>
        <v>入力済</v>
      </c>
      <c r="AU144" s="522" t="str">
        <f t="shared" si="65"/>
        <v/>
      </c>
      <c r="AV144" s="522" t="str">
        <f t="shared" si="66"/>
        <v/>
      </c>
      <c r="AW144" s="538" t="str">
        <f t="shared" si="67"/>
        <v/>
      </c>
      <c r="AX144" s="538" t="str">
        <f t="shared" si="68"/>
        <v/>
      </c>
      <c r="AY144" s="522" t="str">
        <f>IFERROR(VLOOKUP(K144,【参考】数式用!$AR$5:$AS$39,2, FALSE), "")</f>
        <v/>
      </c>
      <c r="AZ144" s="538" t="str">
        <f t="shared" si="69"/>
        <v/>
      </c>
      <c r="BA144" s="541" t="str">
        <f t="shared" si="70"/>
        <v>入力済</v>
      </c>
      <c r="BB144" s="522" t="str">
        <f>IFERROR(VLOOKUP(K144,【参考】数式用!$AX$3:$AY$59, 2, FALSE), "")</f>
        <v/>
      </c>
      <c r="BC144" s="538" t="str">
        <f t="shared" si="71"/>
        <v/>
      </c>
      <c r="BD144" s="541" t="str">
        <f t="shared" si="72"/>
        <v>入力済</v>
      </c>
      <c r="BE144" s="539" t="str">
        <f t="shared" si="73"/>
        <v/>
      </c>
      <c r="BF144" s="539" t="str">
        <f t="shared" si="74"/>
        <v/>
      </c>
    </row>
    <row r="145" spans="1:58" ht="109.95" customHeight="1" thickBot="1">
      <c r="A145" s="306">
        <v>133</v>
      </c>
      <c r="B145" s="687" t="str">
        <f>IF(基本情報入力シート!B167="","",基本情報入力シート!B167)</f>
        <v/>
      </c>
      <c r="C145" s="688"/>
      <c r="D145" s="688"/>
      <c r="E145" s="688"/>
      <c r="F145" s="689"/>
      <c r="G145" s="330" t="str">
        <f>IF(基本情報入力シート!L167="", "", 基本情報入力シート!L167)</f>
        <v/>
      </c>
      <c r="H145" s="330" t="str">
        <f>IF(基本情報入力シート!Q167="", "", 基本情報入力シート!Q167)</f>
        <v/>
      </c>
      <c r="I145" s="330" t="str">
        <f>IF(基本情報入力シート!V167="", "", 基本情報入力シート!V167)</f>
        <v/>
      </c>
      <c r="J145" s="330" t="str">
        <f>IF(基本情報入力シート!W167="", "", 基本情報入力シート!W167)</f>
        <v/>
      </c>
      <c r="K145" s="330" t="str">
        <f>IF(基本情報入力シート!Z167="", "", 基本情報入力シート!Z167)</f>
        <v/>
      </c>
      <c r="L145" s="331" t="str">
        <f>IF(基本情報入力シート!AF167=0, "",基本情報入力シート!AF167)</f>
        <v/>
      </c>
      <c r="M145" s="567"/>
      <c r="N145" s="505" t="str">
        <f>IFERROR(VLOOKUP(K145,【参考】数式用!$A$2:$F$57,MATCH(M145,【参考】数式用!$C$3:$F$3,0)+2,0),"")</f>
        <v/>
      </c>
      <c r="O145" s="499"/>
      <c r="P145" s="333" t="str">
        <f>IFERROR(VLOOKUP(K145,【参考】数式用!$A$2:$F$57,MATCH(O145,【参考】数式用!$C$3:$F$3,0)+2,0),"")</f>
        <v/>
      </c>
      <c r="Q145" s="313" t="s">
        <v>113</v>
      </c>
      <c r="R145" s="311"/>
      <c r="S145" s="312" t="s">
        <v>178</v>
      </c>
      <c r="T145" s="311"/>
      <c r="U145" s="312" t="s">
        <v>179</v>
      </c>
      <c r="V145" s="311"/>
      <c r="W145" s="312" t="s">
        <v>178</v>
      </c>
      <c r="X145" s="311"/>
      <c r="Y145" s="312" t="s">
        <v>180</v>
      </c>
      <c r="Z145" s="312" t="s">
        <v>181</v>
      </c>
      <c r="AA145" s="312" t="str">
        <f t="shared" si="55"/>
        <v/>
      </c>
      <c r="AB145" s="308" t="s">
        <v>182</v>
      </c>
      <c r="AC145" s="309" t="str">
        <f t="shared" si="56"/>
        <v/>
      </c>
      <c r="AD145" s="501" t="str">
        <f t="shared" si="57"/>
        <v/>
      </c>
      <c r="AE145" s="310" t="str">
        <f>IFERROR(ROUNDDOWN(ROUNDDOWN(ROUND(L145*VLOOKUP(K145,【参考】数式用!$A$4:$F$57,MATCH("処遇改善加算Ⅳ",【参考】数式用!$C$3:$F$3,0)+2,0),0),0)*AA145*0.5,0), "")</f>
        <v/>
      </c>
      <c r="AF145" s="340"/>
      <c r="AG145" s="341"/>
      <c r="AH145" s="341"/>
      <c r="AI145" s="321"/>
      <c r="AJ145" s="323"/>
      <c r="AK145" s="342"/>
      <c r="AL145" s="327" t="str">
        <f t="shared" si="58"/>
        <v/>
      </c>
      <c r="AM145" s="328" t="str">
        <f t="shared" si="59"/>
        <v/>
      </c>
      <c r="AN145" s="258"/>
      <c r="AO145" s="538" t="str">
        <f>IFERROR(VLOOKUP(K145,【参考】数式用!$A$2:$N$57,14,FALSE),"")</f>
        <v/>
      </c>
      <c r="AP145" s="538" t="str">
        <f t="shared" si="60"/>
        <v/>
      </c>
      <c r="AQ145" s="542" t="str">
        <f t="shared" si="61"/>
        <v/>
      </c>
      <c r="AR145" s="522" t="str">
        <f t="shared" si="62"/>
        <v>入力済</v>
      </c>
      <c r="AS145" s="538" t="str">
        <f t="shared" si="63"/>
        <v/>
      </c>
      <c r="AT145" s="522" t="str">
        <f t="shared" si="64"/>
        <v>入力済</v>
      </c>
      <c r="AU145" s="522" t="str">
        <f t="shared" si="65"/>
        <v/>
      </c>
      <c r="AV145" s="522" t="str">
        <f t="shared" si="66"/>
        <v/>
      </c>
      <c r="AW145" s="538" t="str">
        <f t="shared" si="67"/>
        <v/>
      </c>
      <c r="AX145" s="538" t="str">
        <f t="shared" si="68"/>
        <v/>
      </c>
      <c r="AY145" s="522" t="str">
        <f>IFERROR(VLOOKUP(K145,【参考】数式用!$AR$5:$AS$39,2, FALSE), "")</f>
        <v/>
      </c>
      <c r="AZ145" s="538" t="str">
        <f t="shared" si="69"/>
        <v/>
      </c>
      <c r="BA145" s="541" t="str">
        <f t="shared" si="70"/>
        <v>入力済</v>
      </c>
      <c r="BB145" s="522" t="str">
        <f>IFERROR(VLOOKUP(K145,【参考】数式用!$AX$3:$AY$59, 2, FALSE), "")</f>
        <v/>
      </c>
      <c r="BC145" s="538" t="str">
        <f t="shared" si="71"/>
        <v/>
      </c>
      <c r="BD145" s="541" t="str">
        <f t="shared" si="72"/>
        <v>入力済</v>
      </c>
      <c r="BE145" s="539" t="str">
        <f t="shared" si="73"/>
        <v/>
      </c>
      <c r="BF145" s="539" t="str">
        <f t="shared" si="74"/>
        <v/>
      </c>
    </row>
    <row r="146" spans="1:58" ht="109.95" customHeight="1" thickBot="1">
      <c r="A146" s="306">
        <v>134</v>
      </c>
      <c r="B146" s="687" t="str">
        <f>IF(基本情報入力シート!B168="","",基本情報入力シート!B168)</f>
        <v/>
      </c>
      <c r="C146" s="688"/>
      <c r="D146" s="688"/>
      <c r="E146" s="688"/>
      <c r="F146" s="689"/>
      <c r="G146" s="330" t="str">
        <f>IF(基本情報入力シート!L168="", "", 基本情報入力シート!L168)</f>
        <v/>
      </c>
      <c r="H146" s="330" t="str">
        <f>IF(基本情報入力シート!Q168="", "", 基本情報入力シート!Q168)</f>
        <v/>
      </c>
      <c r="I146" s="330" t="str">
        <f>IF(基本情報入力シート!V168="", "", 基本情報入力シート!V168)</f>
        <v/>
      </c>
      <c r="J146" s="330" t="str">
        <f>IF(基本情報入力シート!W168="", "", 基本情報入力シート!W168)</f>
        <v/>
      </c>
      <c r="K146" s="330" t="str">
        <f>IF(基本情報入力シート!Z168="", "", 基本情報入力シート!Z168)</f>
        <v/>
      </c>
      <c r="L146" s="331" t="str">
        <f>IF(基本情報入力シート!AF168=0, "",基本情報入力シート!AF168)</f>
        <v/>
      </c>
      <c r="M146" s="567"/>
      <c r="N146" s="505" t="str">
        <f>IFERROR(VLOOKUP(K146,【参考】数式用!$A$2:$F$57,MATCH(M146,【参考】数式用!$C$3:$F$3,0)+2,0),"")</f>
        <v/>
      </c>
      <c r="O146" s="499"/>
      <c r="P146" s="333" t="str">
        <f>IFERROR(VLOOKUP(K146,【参考】数式用!$A$2:$F$57,MATCH(O146,【参考】数式用!$C$3:$F$3,0)+2,0),"")</f>
        <v/>
      </c>
      <c r="Q146" s="313" t="s">
        <v>113</v>
      </c>
      <c r="R146" s="311"/>
      <c r="S146" s="312" t="s">
        <v>178</v>
      </c>
      <c r="T146" s="311"/>
      <c r="U146" s="312" t="s">
        <v>179</v>
      </c>
      <c r="V146" s="311"/>
      <c r="W146" s="312" t="s">
        <v>178</v>
      </c>
      <c r="X146" s="311"/>
      <c r="Y146" s="312" t="s">
        <v>180</v>
      </c>
      <c r="Z146" s="312" t="s">
        <v>181</v>
      </c>
      <c r="AA146" s="312" t="str">
        <f t="shared" si="55"/>
        <v/>
      </c>
      <c r="AB146" s="308" t="s">
        <v>182</v>
      </c>
      <c r="AC146" s="309" t="str">
        <f t="shared" si="56"/>
        <v/>
      </c>
      <c r="AD146" s="501" t="str">
        <f t="shared" si="57"/>
        <v/>
      </c>
      <c r="AE146" s="310" t="str">
        <f>IFERROR(ROUNDDOWN(ROUNDDOWN(ROUND(L146*VLOOKUP(K146,【参考】数式用!$A$4:$F$57,MATCH("処遇改善加算Ⅳ",【参考】数式用!$C$3:$F$3,0)+2,0),0),0)*AA146*0.5,0), "")</f>
        <v/>
      </c>
      <c r="AF146" s="340"/>
      <c r="AG146" s="341"/>
      <c r="AH146" s="341"/>
      <c r="AI146" s="321"/>
      <c r="AJ146" s="323"/>
      <c r="AK146" s="342"/>
      <c r="AL146" s="327" t="str">
        <f t="shared" si="58"/>
        <v/>
      </c>
      <c r="AM146" s="328" t="str">
        <f t="shared" si="59"/>
        <v/>
      </c>
      <c r="AN146" s="258"/>
      <c r="AO146" s="538" t="str">
        <f>IFERROR(VLOOKUP(K146,【参考】数式用!$A$2:$N$57,14,FALSE),"")</f>
        <v/>
      </c>
      <c r="AP146" s="538" t="str">
        <f t="shared" si="60"/>
        <v/>
      </c>
      <c r="AQ146" s="542" t="str">
        <f t="shared" si="61"/>
        <v/>
      </c>
      <c r="AR146" s="522" t="str">
        <f t="shared" si="62"/>
        <v>入力済</v>
      </c>
      <c r="AS146" s="538" t="str">
        <f t="shared" si="63"/>
        <v/>
      </c>
      <c r="AT146" s="522" t="str">
        <f t="shared" si="64"/>
        <v>入力済</v>
      </c>
      <c r="AU146" s="522" t="str">
        <f t="shared" si="65"/>
        <v/>
      </c>
      <c r="AV146" s="522" t="str">
        <f t="shared" si="66"/>
        <v/>
      </c>
      <c r="AW146" s="538" t="str">
        <f t="shared" si="67"/>
        <v/>
      </c>
      <c r="AX146" s="538" t="str">
        <f t="shared" si="68"/>
        <v/>
      </c>
      <c r="AY146" s="522" t="str">
        <f>IFERROR(VLOOKUP(K146,【参考】数式用!$AR$5:$AS$39,2, FALSE), "")</f>
        <v/>
      </c>
      <c r="AZ146" s="538" t="str">
        <f t="shared" si="69"/>
        <v/>
      </c>
      <c r="BA146" s="541" t="str">
        <f t="shared" si="70"/>
        <v>入力済</v>
      </c>
      <c r="BB146" s="522" t="str">
        <f>IFERROR(VLOOKUP(K146,【参考】数式用!$AX$3:$AY$59, 2, FALSE), "")</f>
        <v/>
      </c>
      <c r="BC146" s="538" t="str">
        <f t="shared" si="71"/>
        <v/>
      </c>
      <c r="BD146" s="541" t="str">
        <f t="shared" si="72"/>
        <v>入力済</v>
      </c>
      <c r="BE146" s="539" t="str">
        <f t="shared" si="73"/>
        <v/>
      </c>
      <c r="BF146" s="539" t="str">
        <f t="shared" si="74"/>
        <v/>
      </c>
    </row>
    <row r="147" spans="1:58" ht="109.95" customHeight="1" thickBot="1">
      <c r="A147" s="306">
        <v>135</v>
      </c>
      <c r="B147" s="687" t="str">
        <f>IF(基本情報入力シート!B169="","",基本情報入力シート!B169)</f>
        <v/>
      </c>
      <c r="C147" s="688"/>
      <c r="D147" s="688"/>
      <c r="E147" s="688"/>
      <c r="F147" s="689"/>
      <c r="G147" s="330" t="str">
        <f>IF(基本情報入力シート!L169="", "", 基本情報入力シート!L169)</f>
        <v/>
      </c>
      <c r="H147" s="330" t="str">
        <f>IF(基本情報入力シート!Q169="", "", 基本情報入力シート!Q169)</f>
        <v/>
      </c>
      <c r="I147" s="330" t="str">
        <f>IF(基本情報入力シート!V169="", "", 基本情報入力シート!V169)</f>
        <v/>
      </c>
      <c r="J147" s="330" t="str">
        <f>IF(基本情報入力シート!W169="", "", 基本情報入力シート!W169)</f>
        <v/>
      </c>
      <c r="K147" s="330" t="str">
        <f>IF(基本情報入力シート!Z169="", "", 基本情報入力シート!Z169)</f>
        <v/>
      </c>
      <c r="L147" s="331" t="str">
        <f>IF(基本情報入力シート!AF169=0, "",基本情報入力シート!AF169)</f>
        <v/>
      </c>
      <c r="M147" s="567"/>
      <c r="N147" s="505" t="str">
        <f>IFERROR(VLOOKUP(K147,【参考】数式用!$A$2:$F$57,MATCH(M147,【参考】数式用!$C$3:$F$3,0)+2,0),"")</f>
        <v/>
      </c>
      <c r="O147" s="499"/>
      <c r="P147" s="333" t="str">
        <f>IFERROR(VLOOKUP(K147,【参考】数式用!$A$2:$F$57,MATCH(O147,【参考】数式用!$C$3:$F$3,0)+2,0),"")</f>
        <v/>
      </c>
      <c r="Q147" s="313" t="s">
        <v>113</v>
      </c>
      <c r="R147" s="311"/>
      <c r="S147" s="312" t="s">
        <v>178</v>
      </c>
      <c r="T147" s="311"/>
      <c r="U147" s="312" t="s">
        <v>179</v>
      </c>
      <c r="V147" s="311"/>
      <c r="W147" s="312" t="s">
        <v>178</v>
      </c>
      <c r="X147" s="311"/>
      <c r="Y147" s="312" t="s">
        <v>180</v>
      </c>
      <c r="Z147" s="312" t="s">
        <v>181</v>
      </c>
      <c r="AA147" s="312" t="str">
        <f t="shared" si="55"/>
        <v/>
      </c>
      <c r="AB147" s="308" t="s">
        <v>182</v>
      </c>
      <c r="AC147" s="309" t="str">
        <f t="shared" si="56"/>
        <v/>
      </c>
      <c r="AD147" s="501" t="str">
        <f t="shared" si="57"/>
        <v/>
      </c>
      <c r="AE147" s="310" t="str">
        <f>IFERROR(ROUNDDOWN(ROUNDDOWN(ROUND(L147*VLOOKUP(K147,【参考】数式用!$A$4:$F$57,MATCH("処遇改善加算Ⅳ",【参考】数式用!$C$3:$F$3,0)+2,0),0),0)*AA147*0.5,0), "")</f>
        <v/>
      </c>
      <c r="AF147" s="340"/>
      <c r="AG147" s="341"/>
      <c r="AH147" s="341"/>
      <c r="AI147" s="321"/>
      <c r="AJ147" s="323"/>
      <c r="AK147" s="342"/>
      <c r="AL147" s="327" t="str">
        <f t="shared" si="58"/>
        <v/>
      </c>
      <c r="AM147" s="328" t="str">
        <f t="shared" si="59"/>
        <v/>
      </c>
      <c r="AN147" s="258"/>
      <c r="AO147" s="538" t="str">
        <f>IFERROR(VLOOKUP(K147,【参考】数式用!$A$2:$N$57,14,FALSE),"")</f>
        <v/>
      </c>
      <c r="AP147" s="538" t="str">
        <f t="shared" si="60"/>
        <v/>
      </c>
      <c r="AQ147" s="542" t="str">
        <f t="shared" si="61"/>
        <v/>
      </c>
      <c r="AR147" s="522" t="str">
        <f t="shared" si="62"/>
        <v>入力済</v>
      </c>
      <c r="AS147" s="538" t="str">
        <f t="shared" si="63"/>
        <v/>
      </c>
      <c r="AT147" s="522" t="str">
        <f t="shared" si="64"/>
        <v>入力済</v>
      </c>
      <c r="AU147" s="522" t="str">
        <f t="shared" si="65"/>
        <v/>
      </c>
      <c r="AV147" s="522" t="str">
        <f t="shared" si="66"/>
        <v/>
      </c>
      <c r="AW147" s="538" t="str">
        <f t="shared" si="67"/>
        <v/>
      </c>
      <c r="AX147" s="538" t="str">
        <f t="shared" si="68"/>
        <v/>
      </c>
      <c r="AY147" s="522" t="str">
        <f>IFERROR(VLOOKUP(K147,【参考】数式用!$AR$5:$AS$39,2, FALSE), "")</f>
        <v/>
      </c>
      <c r="AZ147" s="538" t="str">
        <f t="shared" si="69"/>
        <v/>
      </c>
      <c r="BA147" s="541" t="str">
        <f t="shared" si="70"/>
        <v>入力済</v>
      </c>
      <c r="BB147" s="522" t="str">
        <f>IFERROR(VLOOKUP(K147,【参考】数式用!$AX$3:$AY$59, 2, FALSE), "")</f>
        <v/>
      </c>
      <c r="BC147" s="538" t="str">
        <f t="shared" si="71"/>
        <v/>
      </c>
      <c r="BD147" s="541" t="str">
        <f t="shared" si="72"/>
        <v>入力済</v>
      </c>
      <c r="BE147" s="539" t="str">
        <f t="shared" si="73"/>
        <v/>
      </c>
      <c r="BF147" s="539" t="str">
        <f t="shared" si="74"/>
        <v/>
      </c>
    </row>
    <row r="148" spans="1:58" ht="109.95" customHeight="1" thickBot="1">
      <c r="A148" s="306">
        <v>136</v>
      </c>
      <c r="B148" s="687" t="str">
        <f>IF(基本情報入力シート!B170="","",基本情報入力シート!B170)</f>
        <v/>
      </c>
      <c r="C148" s="688"/>
      <c r="D148" s="688"/>
      <c r="E148" s="688"/>
      <c r="F148" s="689"/>
      <c r="G148" s="330" t="str">
        <f>IF(基本情報入力シート!L170="", "", 基本情報入力シート!L170)</f>
        <v/>
      </c>
      <c r="H148" s="330" t="str">
        <f>IF(基本情報入力シート!Q170="", "", 基本情報入力シート!Q170)</f>
        <v/>
      </c>
      <c r="I148" s="330" t="str">
        <f>IF(基本情報入力シート!V170="", "", 基本情報入力シート!V170)</f>
        <v/>
      </c>
      <c r="J148" s="330" t="str">
        <f>IF(基本情報入力シート!W170="", "", 基本情報入力シート!W170)</f>
        <v/>
      </c>
      <c r="K148" s="330" t="str">
        <f>IF(基本情報入力シート!Z170="", "", 基本情報入力シート!Z170)</f>
        <v/>
      </c>
      <c r="L148" s="331" t="str">
        <f>IF(基本情報入力シート!AF170=0, "",基本情報入力シート!AF170)</f>
        <v/>
      </c>
      <c r="M148" s="567"/>
      <c r="N148" s="505" t="str">
        <f>IFERROR(VLOOKUP(K148,【参考】数式用!$A$2:$F$57,MATCH(M148,【参考】数式用!$C$3:$F$3,0)+2,0),"")</f>
        <v/>
      </c>
      <c r="O148" s="499"/>
      <c r="P148" s="333" t="str">
        <f>IFERROR(VLOOKUP(K148,【参考】数式用!$A$2:$F$57,MATCH(O148,【参考】数式用!$C$3:$F$3,0)+2,0),"")</f>
        <v/>
      </c>
      <c r="Q148" s="313" t="s">
        <v>113</v>
      </c>
      <c r="R148" s="311"/>
      <c r="S148" s="312" t="s">
        <v>178</v>
      </c>
      <c r="T148" s="311"/>
      <c r="U148" s="312" t="s">
        <v>179</v>
      </c>
      <c r="V148" s="311"/>
      <c r="W148" s="312" t="s">
        <v>178</v>
      </c>
      <c r="X148" s="311"/>
      <c r="Y148" s="312" t="s">
        <v>180</v>
      </c>
      <c r="Z148" s="312" t="s">
        <v>181</v>
      </c>
      <c r="AA148" s="312" t="str">
        <f t="shared" si="55"/>
        <v/>
      </c>
      <c r="AB148" s="308" t="s">
        <v>182</v>
      </c>
      <c r="AC148" s="309" t="str">
        <f t="shared" si="56"/>
        <v/>
      </c>
      <c r="AD148" s="501" t="str">
        <f t="shared" si="57"/>
        <v/>
      </c>
      <c r="AE148" s="310" t="str">
        <f>IFERROR(ROUNDDOWN(ROUNDDOWN(ROUND(L148*VLOOKUP(K148,【参考】数式用!$A$4:$F$57,MATCH("処遇改善加算Ⅳ",【参考】数式用!$C$3:$F$3,0)+2,0),0),0)*AA148*0.5,0), "")</f>
        <v/>
      </c>
      <c r="AF148" s="340"/>
      <c r="AG148" s="341"/>
      <c r="AH148" s="341"/>
      <c r="AI148" s="321"/>
      <c r="AJ148" s="323"/>
      <c r="AK148" s="342"/>
      <c r="AL148" s="327" t="str">
        <f t="shared" si="58"/>
        <v/>
      </c>
      <c r="AM148" s="328" t="str">
        <f t="shared" si="59"/>
        <v/>
      </c>
      <c r="AN148" s="258"/>
      <c r="AO148" s="538" t="str">
        <f>IFERROR(VLOOKUP(K148,【参考】数式用!$A$2:$N$57,14,FALSE),"")</f>
        <v/>
      </c>
      <c r="AP148" s="538" t="str">
        <f t="shared" si="60"/>
        <v/>
      </c>
      <c r="AQ148" s="542" t="str">
        <f t="shared" si="61"/>
        <v/>
      </c>
      <c r="AR148" s="522" t="str">
        <f t="shared" si="62"/>
        <v>入力済</v>
      </c>
      <c r="AS148" s="538" t="str">
        <f t="shared" si="63"/>
        <v/>
      </c>
      <c r="AT148" s="522" t="str">
        <f t="shared" si="64"/>
        <v>入力済</v>
      </c>
      <c r="AU148" s="522" t="str">
        <f t="shared" si="65"/>
        <v/>
      </c>
      <c r="AV148" s="522" t="str">
        <f t="shared" si="66"/>
        <v/>
      </c>
      <c r="AW148" s="538" t="str">
        <f t="shared" si="67"/>
        <v/>
      </c>
      <c r="AX148" s="538" t="str">
        <f t="shared" si="68"/>
        <v/>
      </c>
      <c r="AY148" s="522" t="str">
        <f>IFERROR(VLOOKUP(K148,【参考】数式用!$AR$5:$AS$39,2, FALSE), "")</f>
        <v/>
      </c>
      <c r="AZ148" s="538" t="str">
        <f t="shared" si="69"/>
        <v/>
      </c>
      <c r="BA148" s="541" t="str">
        <f t="shared" si="70"/>
        <v>入力済</v>
      </c>
      <c r="BB148" s="522" t="str">
        <f>IFERROR(VLOOKUP(K148,【参考】数式用!$AX$3:$AY$59, 2, FALSE), "")</f>
        <v/>
      </c>
      <c r="BC148" s="538" t="str">
        <f t="shared" si="71"/>
        <v/>
      </c>
      <c r="BD148" s="541" t="str">
        <f t="shared" si="72"/>
        <v>入力済</v>
      </c>
      <c r="BE148" s="539" t="str">
        <f t="shared" si="73"/>
        <v/>
      </c>
      <c r="BF148" s="539" t="str">
        <f t="shared" si="74"/>
        <v/>
      </c>
    </row>
    <row r="149" spans="1:58" ht="109.95" customHeight="1" thickBot="1">
      <c r="A149" s="306">
        <v>137</v>
      </c>
      <c r="B149" s="687" t="str">
        <f>IF(基本情報入力シート!B171="","",基本情報入力シート!B171)</f>
        <v/>
      </c>
      <c r="C149" s="688"/>
      <c r="D149" s="688"/>
      <c r="E149" s="688"/>
      <c r="F149" s="689"/>
      <c r="G149" s="330" t="str">
        <f>IF(基本情報入力シート!L171="", "", 基本情報入力シート!L171)</f>
        <v/>
      </c>
      <c r="H149" s="330" t="str">
        <f>IF(基本情報入力シート!Q171="", "", 基本情報入力シート!Q171)</f>
        <v/>
      </c>
      <c r="I149" s="330" t="str">
        <f>IF(基本情報入力シート!V171="", "", 基本情報入力シート!V171)</f>
        <v/>
      </c>
      <c r="J149" s="330" t="str">
        <f>IF(基本情報入力シート!W171="", "", 基本情報入力シート!W171)</f>
        <v/>
      </c>
      <c r="K149" s="330" t="str">
        <f>IF(基本情報入力シート!Z171="", "", 基本情報入力シート!Z171)</f>
        <v/>
      </c>
      <c r="L149" s="331" t="str">
        <f>IF(基本情報入力シート!AF171=0, "",基本情報入力シート!AF171)</f>
        <v/>
      </c>
      <c r="M149" s="567"/>
      <c r="N149" s="505" t="str">
        <f>IFERROR(VLOOKUP(K149,【参考】数式用!$A$2:$F$57,MATCH(M149,【参考】数式用!$C$3:$F$3,0)+2,0),"")</f>
        <v/>
      </c>
      <c r="O149" s="499"/>
      <c r="P149" s="333" t="str">
        <f>IFERROR(VLOOKUP(K149,【参考】数式用!$A$2:$F$57,MATCH(O149,【参考】数式用!$C$3:$F$3,0)+2,0),"")</f>
        <v/>
      </c>
      <c r="Q149" s="313" t="s">
        <v>113</v>
      </c>
      <c r="R149" s="311"/>
      <c r="S149" s="312" t="s">
        <v>178</v>
      </c>
      <c r="T149" s="311"/>
      <c r="U149" s="312" t="s">
        <v>179</v>
      </c>
      <c r="V149" s="311"/>
      <c r="W149" s="312" t="s">
        <v>178</v>
      </c>
      <c r="X149" s="311"/>
      <c r="Y149" s="312" t="s">
        <v>180</v>
      </c>
      <c r="Z149" s="312" t="s">
        <v>181</v>
      </c>
      <c r="AA149" s="312" t="str">
        <f t="shared" si="55"/>
        <v/>
      </c>
      <c r="AB149" s="308" t="s">
        <v>182</v>
      </c>
      <c r="AC149" s="309" t="str">
        <f t="shared" si="56"/>
        <v/>
      </c>
      <c r="AD149" s="501" t="str">
        <f t="shared" si="57"/>
        <v/>
      </c>
      <c r="AE149" s="310" t="str">
        <f>IFERROR(ROUNDDOWN(ROUNDDOWN(ROUND(L149*VLOOKUP(K149,【参考】数式用!$A$4:$F$57,MATCH("処遇改善加算Ⅳ",【参考】数式用!$C$3:$F$3,0)+2,0),0),0)*AA149*0.5,0), "")</f>
        <v/>
      </c>
      <c r="AF149" s="340"/>
      <c r="AG149" s="341"/>
      <c r="AH149" s="341"/>
      <c r="AI149" s="321"/>
      <c r="AJ149" s="323"/>
      <c r="AK149" s="342"/>
      <c r="AL149" s="327" t="str">
        <f t="shared" si="58"/>
        <v/>
      </c>
      <c r="AM149" s="328" t="str">
        <f t="shared" si="59"/>
        <v/>
      </c>
      <c r="AN149" s="258"/>
      <c r="AO149" s="538" t="str">
        <f>IFERROR(VLOOKUP(K149,【参考】数式用!$A$2:$N$57,14,FALSE),"")</f>
        <v/>
      </c>
      <c r="AP149" s="538" t="str">
        <f t="shared" si="60"/>
        <v/>
      </c>
      <c r="AQ149" s="542" t="str">
        <f t="shared" si="61"/>
        <v/>
      </c>
      <c r="AR149" s="522" t="str">
        <f t="shared" si="62"/>
        <v>入力済</v>
      </c>
      <c r="AS149" s="538" t="str">
        <f t="shared" si="63"/>
        <v/>
      </c>
      <c r="AT149" s="522" t="str">
        <f t="shared" si="64"/>
        <v>入力済</v>
      </c>
      <c r="AU149" s="522" t="str">
        <f t="shared" si="65"/>
        <v/>
      </c>
      <c r="AV149" s="522" t="str">
        <f t="shared" si="66"/>
        <v/>
      </c>
      <c r="AW149" s="538" t="str">
        <f t="shared" si="67"/>
        <v/>
      </c>
      <c r="AX149" s="538" t="str">
        <f t="shared" si="68"/>
        <v/>
      </c>
      <c r="AY149" s="522" t="str">
        <f>IFERROR(VLOOKUP(K149,【参考】数式用!$AR$5:$AS$39,2, FALSE), "")</f>
        <v/>
      </c>
      <c r="AZ149" s="538" t="str">
        <f t="shared" si="69"/>
        <v/>
      </c>
      <c r="BA149" s="541" t="str">
        <f t="shared" si="70"/>
        <v>入力済</v>
      </c>
      <c r="BB149" s="522" t="str">
        <f>IFERROR(VLOOKUP(K149,【参考】数式用!$AX$3:$AY$59, 2, FALSE), "")</f>
        <v/>
      </c>
      <c r="BC149" s="538" t="str">
        <f t="shared" si="71"/>
        <v/>
      </c>
      <c r="BD149" s="541" t="str">
        <f t="shared" si="72"/>
        <v>入力済</v>
      </c>
      <c r="BE149" s="539" t="str">
        <f t="shared" si="73"/>
        <v/>
      </c>
      <c r="BF149" s="539" t="str">
        <f t="shared" si="74"/>
        <v/>
      </c>
    </row>
    <row r="150" spans="1:58" ht="109.95" customHeight="1" thickBot="1">
      <c r="A150" s="306">
        <v>138</v>
      </c>
      <c r="B150" s="687" t="str">
        <f>IF(基本情報入力シート!B172="","",基本情報入力シート!B172)</f>
        <v/>
      </c>
      <c r="C150" s="688"/>
      <c r="D150" s="688"/>
      <c r="E150" s="688"/>
      <c r="F150" s="689"/>
      <c r="G150" s="330" t="str">
        <f>IF(基本情報入力シート!L172="", "", 基本情報入力シート!L172)</f>
        <v/>
      </c>
      <c r="H150" s="330" t="str">
        <f>IF(基本情報入力シート!Q172="", "", 基本情報入力シート!Q172)</f>
        <v/>
      </c>
      <c r="I150" s="330" t="str">
        <f>IF(基本情報入力シート!V172="", "", 基本情報入力シート!V172)</f>
        <v/>
      </c>
      <c r="J150" s="330" t="str">
        <f>IF(基本情報入力シート!W172="", "", 基本情報入力シート!W172)</f>
        <v/>
      </c>
      <c r="K150" s="330" t="str">
        <f>IF(基本情報入力シート!Z172="", "", 基本情報入力シート!Z172)</f>
        <v/>
      </c>
      <c r="L150" s="331" t="str">
        <f>IF(基本情報入力シート!AF172=0, "",基本情報入力シート!AF172)</f>
        <v/>
      </c>
      <c r="M150" s="567"/>
      <c r="N150" s="505" t="str">
        <f>IFERROR(VLOOKUP(K150,【参考】数式用!$A$2:$F$57,MATCH(M150,【参考】数式用!$C$3:$F$3,0)+2,0),"")</f>
        <v/>
      </c>
      <c r="O150" s="499"/>
      <c r="P150" s="333" t="str">
        <f>IFERROR(VLOOKUP(K150,【参考】数式用!$A$2:$F$57,MATCH(O150,【参考】数式用!$C$3:$F$3,0)+2,0),"")</f>
        <v/>
      </c>
      <c r="Q150" s="313" t="s">
        <v>113</v>
      </c>
      <c r="R150" s="311"/>
      <c r="S150" s="312" t="s">
        <v>178</v>
      </c>
      <c r="T150" s="311"/>
      <c r="U150" s="312" t="s">
        <v>179</v>
      </c>
      <c r="V150" s="311"/>
      <c r="W150" s="312" t="s">
        <v>178</v>
      </c>
      <c r="X150" s="311"/>
      <c r="Y150" s="312" t="s">
        <v>180</v>
      </c>
      <c r="Z150" s="312" t="s">
        <v>181</v>
      </c>
      <c r="AA150" s="312" t="str">
        <f t="shared" si="55"/>
        <v/>
      </c>
      <c r="AB150" s="308" t="s">
        <v>182</v>
      </c>
      <c r="AC150" s="309" t="str">
        <f t="shared" si="56"/>
        <v/>
      </c>
      <c r="AD150" s="501" t="str">
        <f t="shared" si="57"/>
        <v/>
      </c>
      <c r="AE150" s="310" t="str">
        <f>IFERROR(ROUNDDOWN(ROUNDDOWN(ROUND(L150*VLOOKUP(K150,【参考】数式用!$A$4:$F$57,MATCH("処遇改善加算Ⅳ",【参考】数式用!$C$3:$F$3,0)+2,0),0),0)*AA150*0.5,0), "")</f>
        <v/>
      </c>
      <c r="AF150" s="340"/>
      <c r="AG150" s="341"/>
      <c r="AH150" s="341"/>
      <c r="AI150" s="321"/>
      <c r="AJ150" s="323"/>
      <c r="AK150" s="342"/>
      <c r="AL150" s="327" t="str">
        <f t="shared" si="58"/>
        <v/>
      </c>
      <c r="AM150" s="328" t="str">
        <f t="shared" si="59"/>
        <v/>
      </c>
      <c r="AN150" s="258"/>
      <c r="AO150" s="538" t="str">
        <f>IFERROR(VLOOKUP(K150,【参考】数式用!$A$2:$N$57,14,FALSE),"")</f>
        <v/>
      </c>
      <c r="AP150" s="538" t="str">
        <f t="shared" si="60"/>
        <v/>
      </c>
      <c r="AQ150" s="542" t="str">
        <f t="shared" si="61"/>
        <v/>
      </c>
      <c r="AR150" s="522" t="str">
        <f t="shared" si="62"/>
        <v>入力済</v>
      </c>
      <c r="AS150" s="538" t="str">
        <f t="shared" si="63"/>
        <v/>
      </c>
      <c r="AT150" s="522" t="str">
        <f t="shared" si="64"/>
        <v>入力済</v>
      </c>
      <c r="AU150" s="522" t="str">
        <f t="shared" si="65"/>
        <v/>
      </c>
      <c r="AV150" s="522" t="str">
        <f t="shared" si="66"/>
        <v/>
      </c>
      <c r="AW150" s="538" t="str">
        <f t="shared" si="67"/>
        <v/>
      </c>
      <c r="AX150" s="538" t="str">
        <f t="shared" si="68"/>
        <v/>
      </c>
      <c r="AY150" s="522" t="str">
        <f>IFERROR(VLOOKUP(K150,【参考】数式用!$AR$5:$AS$39,2, FALSE), "")</f>
        <v/>
      </c>
      <c r="AZ150" s="538" t="str">
        <f t="shared" si="69"/>
        <v/>
      </c>
      <c r="BA150" s="541" t="str">
        <f t="shared" si="70"/>
        <v>入力済</v>
      </c>
      <c r="BB150" s="522" t="str">
        <f>IFERROR(VLOOKUP(K150,【参考】数式用!$AX$3:$AY$59, 2, FALSE), "")</f>
        <v/>
      </c>
      <c r="BC150" s="538" t="str">
        <f t="shared" si="71"/>
        <v/>
      </c>
      <c r="BD150" s="541" t="str">
        <f t="shared" si="72"/>
        <v>入力済</v>
      </c>
      <c r="BE150" s="539" t="str">
        <f t="shared" si="73"/>
        <v/>
      </c>
      <c r="BF150" s="539" t="str">
        <f t="shared" si="74"/>
        <v/>
      </c>
    </row>
    <row r="151" spans="1:58" ht="109.95" customHeight="1" thickBot="1">
      <c r="A151" s="306">
        <v>139</v>
      </c>
      <c r="B151" s="687" t="str">
        <f>IF(基本情報入力シート!B173="","",基本情報入力シート!B173)</f>
        <v/>
      </c>
      <c r="C151" s="688"/>
      <c r="D151" s="688"/>
      <c r="E151" s="688"/>
      <c r="F151" s="689"/>
      <c r="G151" s="330" t="str">
        <f>IF(基本情報入力シート!L173="", "", 基本情報入力シート!L173)</f>
        <v/>
      </c>
      <c r="H151" s="330" t="str">
        <f>IF(基本情報入力シート!Q173="", "", 基本情報入力シート!Q173)</f>
        <v/>
      </c>
      <c r="I151" s="330" t="str">
        <f>IF(基本情報入力シート!V173="", "", 基本情報入力シート!V173)</f>
        <v/>
      </c>
      <c r="J151" s="330" t="str">
        <f>IF(基本情報入力シート!W173="", "", 基本情報入力シート!W173)</f>
        <v/>
      </c>
      <c r="K151" s="330" t="str">
        <f>IF(基本情報入力シート!Z173="", "", 基本情報入力シート!Z173)</f>
        <v/>
      </c>
      <c r="L151" s="331" t="str">
        <f>IF(基本情報入力シート!AF173=0, "",基本情報入力シート!AF173)</f>
        <v/>
      </c>
      <c r="M151" s="567"/>
      <c r="N151" s="505" t="str">
        <f>IFERROR(VLOOKUP(K151,【参考】数式用!$A$2:$F$57,MATCH(M151,【参考】数式用!$C$3:$F$3,0)+2,0),"")</f>
        <v/>
      </c>
      <c r="O151" s="499"/>
      <c r="P151" s="333" t="str">
        <f>IFERROR(VLOOKUP(K151,【参考】数式用!$A$2:$F$57,MATCH(O151,【参考】数式用!$C$3:$F$3,0)+2,0),"")</f>
        <v/>
      </c>
      <c r="Q151" s="313" t="s">
        <v>113</v>
      </c>
      <c r="R151" s="311"/>
      <c r="S151" s="312" t="s">
        <v>178</v>
      </c>
      <c r="T151" s="311"/>
      <c r="U151" s="312" t="s">
        <v>179</v>
      </c>
      <c r="V151" s="311"/>
      <c r="W151" s="312" t="s">
        <v>178</v>
      </c>
      <c r="X151" s="311"/>
      <c r="Y151" s="312" t="s">
        <v>180</v>
      </c>
      <c r="Z151" s="312" t="s">
        <v>181</v>
      </c>
      <c r="AA151" s="312" t="str">
        <f t="shared" si="55"/>
        <v/>
      </c>
      <c r="AB151" s="308" t="s">
        <v>182</v>
      </c>
      <c r="AC151" s="309" t="str">
        <f t="shared" si="56"/>
        <v/>
      </c>
      <c r="AD151" s="501" t="str">
        <f t="shared" si="57"/>
        <v/>
      </c>
      <c r="AE151" s="310" t="str">
        <f>IFERROR(ROUNDDOWN(ROUNDDOWN(ROUND(L151*VLOOKUP(K151,【参考】数式用!$A$4:$F$57,MATCH("処遇改善加算Ⅳ",【参考】数式用!$C$3:$F$3,0)+2,0),0),0)*AA151*0.5,0), "")</f>
        <v/>
      </c>
      <c r="AF151" s="340"/>
      <c r="AG151" s="341"/>
      <c r="AH151" s="341"/>
      <c r="AI151" s="321"/>
      <c r="AJ151" s="323"/>
      <c r="AK151" s="342"/>
      <c r="AL151" s="327" t="str">
        <f t="shared" si="58"/>
        <v/>
      </c>
      <c r="AM151" s="328" t="str">
        <f t="shared" si="59"/>
        <v/>
      </c>
      <c r="AN151" s="258"/>
      <c r="AO151" s="538" t="str">
        <f>IFERROR(VLOOKUP(K151,【参考】数式用!$A$2:$N$57,14,FALSE),"")</f>
        <v/>
      </c>
      <c r="AP151" s="538" t="str">
        <f t="shared" si="60"/>
        <v/>
      </c>
      <c r="AQ151" s="542" t="str">
        <f t="shared" si="61"/>
        <v/>
      </c>
      <c r="AR151" s="522" t="str">
        <f t="shared" si="62"/>
        <v>入力済</v>
      </c>
      <c r="AS151" s="538" t="str">
        <f t="shared" si="63"/>
        <v/>
      </c>
      <c r="AT151" s="522" t="str">
        <f t="shared" si="64"/>
        <v>入力済</v>
      </c>
      <c r="AU151" s="522" t="str">
        <f t="shared" si="65"/>
        <v/>
      </c>
      <c r="AV151" s="522" t="str">
        <f t="shared" si="66"/>
        <v/>
      </c>
      <c r="AW151" s="538" t="str">
        <f t="shared" si="67"/>
        <v/>
      </c>
      <c r="AX151" s="538" t="str">
        <f t="shared" si="68"/>
        <v/>
      </c>
      <c r="AY151" s="522" t="str">
        <f>IFERROR(VLOOKUP(K151,【参考】数式用!$AR$5:$AS$39,2, FALSE), "")</f>
        <v/>
      </c>
      <c r="AZ151" s="538" t="str">
        <f t="shared" si="69"/>
        <v/>
      </c>
      <c r="BA151" s="541" t="str">
        <f t="shared" si="70"/>
        <v>入力済</v>
      </c>
      <c r="BB151" s="522" t="str">
        <f>IFERROR(VLOOKUP(K151,【参考】数式用!$AX$3:$AY$59, 2, FALSE), "")</f>
        <v/>
      </c>
      <c r="BC151" s="538" t="str">
        <f t="shared" si="71"/>
        <v/>
      </c>
      <c r="BD151" s="541" t="str">
        <f t="shared" si="72"/>
        <v>入力済</v>
      </c>
      <c r="BE151" s="539" t="str">
        <f t="shared" si="73"/>
        <v/>
      </c>
      <c r="BF151" s="539" t="str">
        <f t="shared" si="74"/>
        <v/>
      </c>
    </row>
    <row r="152" spans="1:58" ht="109.95" customHeight="1" thickBot="1">
      <c r="A152" s="306">
        <v>140</v>
      </c>
      <c r="B152" s="687" t="str">
        <f>IF(基本情報入力シート!B174="","",基本情報入力シート!B174)</f>
        <v/>
      </c>
      <c r="C152" s="688"/>
      <c r="D152" s="688"/>
      <c r="E152" s="688"/>
      <c r="F152" s="689"/>
      <c r="G152" s="330" t="str">
        <f>IF(基本情報入力シート!L174="", "", 基本情報入力シート!L174)</f>
        <v/>
      </c>
      <c r="H152" s="330" t="str">
        <f>IF(基本情報入力シート!Q174="", "", 基本情報入力シート!Q174)</f>
        <v/>
      </c>
      <c r="I152" s="330" t="str">
        <f>IF(基本情報入力シート!V174="", "", 基本情報入力シート!V174)</f>
        <v/>
      </c>
      <c r="J152" s="330" t="str">
        <f>IF(基本情報入力シート!W174="", "", 基本情報入力シート!W174)</f>
        <v/>
      </c>
      <c r="K152" s="330" t="str">
        <f>IF(基本情報入力シート!Z174="", "", 基本情報入力シート!Z174)</f>
        <v/>
      </c>
      <c r="L152" s="331" t="str">
        <f>IF(基本情報入力シート!AF174=0, "",基本情報入力シート!AF174)</f>
        <v/>
      </c>
      <c r="M152" s="567"/>
      <c r="N152" s="505" t="str">
        <f>IFERROR(VLOOKUP(K152,【参考】数式用!$A$2:$F$57,MATCH(M152,【参考】数式用!$C$3:$F$3,0)+2,0),"")</f>
        <v/>
      </c>
      <c r="O152" s="499"/>
      <c r="P152" s="333" t="str">
        <f>IFERROR(VLOOKUP(K152,【参考】数式用!$A$2:$F$57,MATCH(O152,【参考】数式用!$C$3:$F$3,0)+2,0),"")</f>
        <v/>
      </c>
      <c r="Q152" s="313" t="s">
        <v>113</v>
      </c>
      <c r="R152" s="311"/>
      <c r="S152" s="312" t="s">
        <v>178</v>
      </c>
      <c r="T152" s="311"/>
      <c r="U152" s="312" t="s">
        <v>179</v>
      </c>
      <c r="V152" s="311"/>
      <c r="W152" s="312" t="s">
        <v>178</v>
      </c>
      <c r="X152" s="311"/>
      <c r="Y152" s="312" t="s">
        <v>180</v>
      </c>
      <c r="Z152" s="312" t="s">
        <v>181</v>
      </c>
      <c r="AA152" s="312" t="str">
        <f t="shared" si="55"/>
        <v/>
      </c>
      <c r="AB152" s="308" t="s">
        <v>182</v>
      </c>
      <c r="AC152" s="309" t="str">
        <f t="shared" si="56"/>
        <v/>
      </c>
      <c r="AD152" s="501" t="str">
        <f t="shared" si="57"/>
        <v/>
      </c>
      <c r="AE152" s="310" t="str">
        <f>IFERROR(ROUNDDOWN(ROUNDDOWN(ROUND(L152*VLOOKUP(K152,【参考】数式用!$A$4:$F$57,MATCH("処遇改善加算Ⅳ",【参考】数式用!$C$3:$F$3,0)+2,0),0),0)*AA152*0.5,0), "")</f>
        <v/>
      </c>
      <c r="AF152" s="340"/>
      <c r="AG152" s="341"/>
      <c r="AH152" s="341"/>
      <c r="AI152" s="321"/>
      <c r="AJ152" s="323"/>
      <c r="AK152" s="342"/>
      <c r="AL152" s="327" t="str">
        <f t="shared" si="58"/>
        <v/>
      </c>
      <c r="AM152" s="328" t="str">
        <f t="shared" si="59"/>
        <v/>
      </c>
      <c r="AN152" s="258"/>
      <c r="AO152" s="538" t="str">
        <f>IFERROR(VLOOKUP(K152,【参考】数式用!$A$2:$N$57,14,FALSE),"")</f>
        <v/>
      </c>
      <c r="AP152" s="538" t="str">
        <f t="shared" si="60"/>
        <v/>
      </c>
      <c r="AQ152" s="542" t="str">
        <f t="shared" si="61"/>
        <v/>
      </c>
      <c r="AR152" s="522" t="str">
        <f t="shared" si="62"/>
        <v>入力済</v>
      </c>
      <c r="AS152" s="538" t="str">
        <f t="shared" si="63"/>
        <v/>
      </c>
      <c r="AT152" s="522" t="str">
        <f t="shared" si="64"/>
        <v>入力済</v>
      </c>
      <c r="AU152" s="522" t="str">
        <f t="shared" si="65"/>
        <v/>
      </c>
      <c r="AV152" s="522" t="str">
        <f t="shared" si="66"/>
        <v/>
      </c>
      <c r="AW152" s="538" t="str">
        <f t="shared" si="67"/>
        <v/>
      </c>
      <c r="AX152" s="538" t="str">
        <f t="shared" si="68"/>
        <v/>
      </c>
      <c r="AY152" s="522" t="str">
        <f>IFERROR(VLOOKUP(K152,【参考】数式用!$AR$5:$AS$39,2, FALSE), "")</f>
        <v/>
      </c>
      <c r="AZ152" s="538" t="str">
        <f t="shared" si="69"/>
        <v/>
      </c>
      <c r="BA152" s="541" t="str">
        <f t="shared" si="70"/>
        <v>入力済</v>
      </c>
      <c r="BB152" s="522" t="str">
        <f>IFERROR(VLOOKUP(K152,【参考】数式用!$AX$3:$AY$59, 2, FALSE), "")</f>
        <v/>
      </c>
      <c r="BC152" s="538" t="str">
        <f t="shared" si="71"/>
        <v/>
      </c>
      <c r="BD152" s="541" t="str">
        <f t="shared" si="72"/>
        <v>入力済</v>
      </c>
      <c r="BE152" s="539" t="str">
        <f t="shared" si="73"/>
        <v/>
      </c>
      <c r="BF152" s="539" t="str">
        <f t="shared" si="74"/>
        <v/>
      </c>
    </row>
    <row r="153" spans="1:58" ht="109.95" customHeight="1" thickBot="1">
      <c r="A153" s="306">
        <v>141</v>
      </c>
      <c r="B153" s="687" t="str">
        <f>IF(基本情報入力シート!B175="","",基本情報入力シート!B175)</f>
        <v/>
      </c>
      <c r="C153" s="688"/>
      <c r="D153" s="688"/>
      <c r="E153" s="688"/>
      <c r="F153" s="689"/>
      <c r="G153" s="330" t="str">
        <f>IF(基本情報入力シート!L175="", "", 基本情報入力シート!L175)</f>
        <v/>
      </c>
      <c r="H153" s="330" t="str">
        <f>IF(基本情報入力シート!Q175="", "", 基本情報入力シート!Q175)</f>
        <v/>
      </c>
      <c r="I153" s="330" t="str">
        <f>IF(基本情報入力シート!V175="", "", 基本情報入力シート!V175)</f>
        <v/>
      </c>
      <c r="J153" s="330" t="str">
        <f>IF(基本情報入力シート!W175="", "", 基本情報入力シート!W175)</f>
        <v/>
      </c>
      <c r="K153" s="330" t="str">
        <f>IF(基本情報入力シート!Z175="", "", 基本情報入力シート!Z175)</f>
        <v/>
      </c>
      <c r="L153" s="331" t="str">
        <f>IF(基本情報入力シート!AF175=0, "",基本情報入力シート!AF175)</f>
        <v/>
      </c>
      <c r="M153" s="567"/>
      <c r="N153" s="505" t="str">
        <f>IFERROR(VLOOKUP(K153,【参考】数式用!$A$2:$F$57,MATCH(M153,【参考】数式用!$C$3:$F$3,0)+2,0),"")</f>
        <v/>
      </c>
      <c r="O153" s="499"/>
      <c r="P153" s="333" t="str">
        <f>IFERROR(VLOOKUP(K153,【参考】数式用!$A$2:$F$57,MATCH(O153,【参考】数式用!$C$3:$F$3,0)+2,0),"")</f>
        <v/>
      </c>
      <c r="Q153" s="313" t="s">
        <v>113</v>
      </c>
      <c r="R153" s="311"/>
      <c r="S153" s="312" t="s">
        <v>178</v>
      </c>
      <c r="T153" s="311"/>
      <c r="U153" s="312" t="s">
        <v>179</v>
      </c>
      <c r="V153" s="311"/>
      <c r="W153" s="312" t="s">
        <v>178</v>
      </c>
      <c r="X153" s="311"/>
      <c r="Y153" s="312" t="s">
        <v>180</v>
      </c>
      <c r="Z153" s="312" t="s">
        <v>181</v>
      </c>
      <c r="AA153" s="312" t="str">
        <f t="shared" si="55"/>
        <v/>
      </c>
      <c r="AB153" s="308" t="s">
        <v>182</v>
      </c>
      <c r="AC153" s="309" t="str">
        <f t="shared" si="56"/>
        <v/>
      </c>
      <c r="AD153" s="501" t="str">
        <f t="shared" si="57"/>
        <v/>
      </c>
      <c r="AE153" s="310" t="str">
        <f>IFERROR(ROUNDDOWN(ROUNDDOWN(ROUND(L153*VLOOKUP(K153,【参考】数式用!$A$4:$F$57,MATCH("処遇改善加算Ⅳ",【参考】数式用!$C$3:$F$3,0)+2,0),0),0)*AA153*0.5,0), "")</f>
        <v/>
      </c>
      <c r="AF153" s="340"/>
      <c r="AG153" s="341"/>
      <c r="AH153" s="341"/>
      <c r="AI153" s="321"/>
      <c r="AJ153" s="323"/>
      <c r="AK153" s="342"/>
      <c r="AL153" s="327" t="str">
        <f t="shared" si="58"/>
        <v/>
      </c>
      <c r="AM153" s="328" t="str">
        <f t="shared" si="59"/>
        <v/>
      </c>
      <c r="AN153" s="258"/>
      <c r="AO153" s="538" t="str">
        <f>IFERROR(VLOOKUP(K153,【参考】数式用!$A$2:$N$57,14,FALSE),"")</f>
        <v/>
      </c>
      <c r="AP153" s="538" t="str">
        <f t="shared" si="60"/>
        <v/>
      </c>
      <c r="AQ153" s="542" t="str">
        <f t="shared" si="61"/>
        <v/>
      </c>
      <c r="AR153" s="522" t="str">
        <f t="shared" si="62"/>
        <v>入力済</v>
      </c>
      <c r="AS153" s="538" t="str">
        <f t="shared" si="63"/>
        <v/>
      </c>
      <c r="AT153" s="522" t="str">
        <f t="shared" si="64"/>
        <v>入力済</v>
      </c>
      <c r="AU153" s="522" t="str">
        <f t="shared" si="65"/>
        <v/>
      </c>
      <c r="AV153" s="522" t="str">
        <f t="shared" si="66"/>
        <v/>
      </c>
      <c r="AW153" s="538" t="str">
        <f t="shared" si="67"/>
        <v/>
      </c>
      <c r="AX153" s="538" t="str">
        <f t="shared" si="68"/>
        <v/>
      </c>
      <c r="AY153" s="522" t="str">
        <f>IFERROR(VLOOKUP(K153,【参考】数式用!$AR$5:$AS$39,2, FALSE), "")</f>
        <v/>
      </c>
      <c r="AZ153" s="538" t="str">
        <f t="shared" si="69"/>
        <v/>
      </c>
      <c r="BA153" s="541" t="str">
        <f t="shared" si="70"/>
        <v>入力済</v>
      </c>
      <c r="BB153" s="522" t="str">
        <f>IFERROR(VLOOKUP(K153,【参考】数式用!$AX$3:$AY$59, 2, FALSE), "")</f>
        <v/>
      </c>
      <c r="BC153" s="538" t="str">
        <f t="shared" si="71"/>
        <v/>
      </c>
      <c r="BD153" s="541" t="str">
        <f t="shared" si="72"/>
        <v>入力済</v>
      </c>
      <c r="BE153" s="539" t="str">
        <f t="shared" si="73"/>
        <v/>
      </c>
      <c r="BF153" s="539" t="str">
        <f t="shared" si="74"/>
        <v/>
      </c>
    </row>
    <row r="154" spans="1:58" ht="109.95" customHeight="1" thickBot="1">
      <c r="A154" s="306">
        <v>142</v>
      </c>
      <c r="B154" s="687" t="str">
        <f>IF(基本情報入力シート!B176="","",基本情報入力シート!B176)</f>
        <v/>
      </c>
      <c r="C154" s="688"/>
      <c r="D154" s="688"/>
      <c r="E154" s="688"/>
      <c r="F154" s="689"/>
      <c r="G154" s="330" t="str">
        <f>IF(基本情報入力シート!L176="", "", 基本情報入力シート!L176)</f>
        <v/>
      </c>
      <c r="H154" s="330" t="str">
        <f>IF(基本情報入力シート!Q176="", "", 基本情報入力シート!Q176)</f>
        <v/>
      </c>
      <c r="I154" s="330" t="str">
        <f>IF(基本情報入力シート!V176="", "", 基本情報入力シート!V176)</f>
        <v/>
      </c>
      <c r="J154" s="330" t="str">
        <f>IF(基本情報入力シート!W176="", "", 基本情報入力シート!W176)</f>
        <v/>
      </c>
      <c r="K154" s="330" t="str">
        <f>IF(基本情報入力シート!Z176="", "", 基本情報入力シート!Z176)</f>
        <v/>
      </c>
      <c r="L154" s="331" t="str">
        <f>IF(基本情報入力シート!AF176=0, "",基本情報入力シート!AF176)</f>
        <v/>
      </c>
      <c r="M154" s="567"/>
      <c r="N154" s="505" t="str">
        <f>IFERROR(VLOOKUP(K154,【参考】数式用!$A$2:$F$57,MATCH(M154,【参考】数式用!$C$3:$F$3,0)+2,0),"")</f>
        <v/>
      </c>
      <c r="O154" s="499"/>
      <c r="P154" s="333" t="str">
        <f>IFERROR(VLOOKUP(K154,【参考】数式用!$A$2:$F$57,MATCH(O154,【参考】数式用!$C$3:$F$3,0)+2,0),"")</f>
        <v/>
      </c>
      <c r="Q154" s="313" t="s">
        <v>113</v>
      </c>
      <c r="R154" s="311"/>
      <c r="S154" s="312" t="s">
        <v>178</v>
      </c>
      <c r="T154" s="311"/>
      <c r="U154" s="312" t="s">
        <v>179</v>
      </c>
      <c r="V154" s="311"/>
      <c r="W154" s="312" t="s">
        <v>178</v>
      </c>
      <c r="X154" s="311"/>
      <c r="Y154" s="312" t="s">
        <v>180</v>
      </c>
      <c r="Z154" s="312" t="s">
        <v>181</v>
      </c>
      <c r="AA154" s="312" t="str">
        <f t="shared" si="55"/>
        <v/>
      </c>
      <c r="AB154" s="308" t="s">
        <v>182</v>
      </c>
      <c r="AC154" s="309" t="str">
        <f t="shared" si="56"/>
        <v/>
      </c>
      <c r="AD154" s="501" t="str">
        <f t="shared" si="57"/>
        <v/>
      </c>
      <c r="AE154" s="310" t="str">
        <f>IFERROR(ROUNDDOWN(ROUNDDOWN(ROUND(L154*VLOOKUP(K154,【参考】数式用!$A$4:$F$57,MATCH("処遇改善加算Ⅳ",【参考】数式用!$C$3:$F$3,0)+2,0),0),0)*AA154*0.5,0), "")</f>
        <v/>
      </c>
      <c r="AF154" s="340"/>
      <c r="AG154" s="341"/>
      <c r="AH154" s="341"/>
      <c r="AI154" s="321"/>
      <c r="AJ154" s="323"/>
      <c r="AK154" s="342"/>
      <c r="AL154" s="327" t="str">
        <f t="shared" si="58"/>
        <v/>
      </c>
      <c r="AM154" s="328" t="str">
        <f t="shared" si="59"/>
        <v/>
      </c>
      <c r="AN154" s="258"/>
      <c r="AO154" s="538" t="str">
        <f>IFERROR(VLOOKUP(K154,【参考】数式用!$A$2:$N$57,14,FALSE),"")</f>
        <v/>
      </c>
      <c r="AP154" s="538" t="str">
        <f t="shared" si="60"/>
        <v/>
      </c>
      <c r="AQ154" s="542" t="str">
        <f t="shared" si="61"/>
        <v/>
      </c>
      <c r="AR154" s="522" t="str">
        <f t="shared" si="62"/>
        <v>入力済</v>
      </c>
      <c r="AS154" s="538" t="str">
        <f t="shared" si="63"/>
        <v/>
      </c>
      <c r="AT154" s="522" t="str">
        <f t="shared" si="64"/>
        <v>入力済</v>
      </c>
      <c r="AU154" s="522" t="str">
        <f t="shared" si="65"/>
        <v/>
      </c>
      <c r="AV154" s="522" t="str">
        <f t="shared" si="66"/>
        <v/>
      </c>
      <c r="AW154" s="538" t="str">
        <f t="shared" si="67"/>
        <v/>
      </c>
      <c r="AX154" s="538" t="str">
        <f t="shared" si="68"/>
        <v/>
      </c>
      <c r="AY154" s="522" t="str">
        <f>IFERROR(VLOOKUP(K154,【参考】数式用!$AR$5:$AS$39,2, FALSE), "")</f>
        <v/>
      </c>
      <c r="AZ154" s="538" t="str">
        <f t="shared" si="69"/>
        <v/>
      </c>
      <c r="BA154" s="541" t="str">
        <f t="shared" si="70"/>
        <v>入力済</v>
      </c>
      <c r="BB154" s="522" t="str">
        <f>IFERROR(VLOOKUP(K154,【参考】数式用!$AX$3:$AY$59, 2, FALSE), "")</f>
        <v/>
      </c>
      <c r="BC154" s="538" t="str">
        <f t="shared" si="71"/>
        <v/>
      </c>
      <c r="BD154" s="541" t="str">
        <f t="shared" si="72"/>
        <v>入力済</v>
      </c>
      <c r="BE154" s="539" t="str">
        <f t="shared" si="73"/>
        <v/>
      </c>
      <c r="BF154" s="539" t="str">
        <f t="shared" si="74"/>
        <v/>
      </c>
    </row>
    <row r="155" spans="1:58" ht="109.95" customHeight="1" thickBot="1">
      <c r="A155" s="306">
        <v>143</v>
      </c>
      <c r="B155" s="687" t="str">
        <f>IF(基本情報入力シート!B177="","",基本情報入力シート!B177)</f>
        <v/>
      </c>
      <c r="C155" s="688"/>
      <c r="D155" s="688"/>
      <c r="E155" s="688"/>
      <c r="F155" s="689"/>
      <c r="G155" s="330" t="str">
        <f>IF(基本情報入力シート!L177="", "", 基本情報入力シート!L177)</f>
        <v/>
      </c>
      <c r="H155" s="330" t="str">
        <f>IF(基本情報入力シート!Q177="", "", 基本情報入力シート!Q177)</f>
        <v/>
      </c>
      <c r="I155" s="330" t="str">
        <f>IF(基本情報入力シート!V177="", "", 基本情報入力シート!V177)</f>
        <v/>
      </c>
      <c r="J155" s="330" t="str">
        <f>IF(基本情報入力シート!W177="", "", 基本情報入力シート!W177)</f>
        <v/>
      </c>
      <c r="K155" s="330" t="str">
        <f>IF(基本情報入力シート!Z177="", "", 基本情報入力シート!Z177)</f>
        <v/>
      </c>
      <c r="L155" s="331" t="str">
        <f>IF(基本情報入力シート!AF177=0, "",基本情報入力シート!AF177)</f>
        <v/>
      </c>
      <c r="M155" s="567"/>
      <c r="N155" s="505" t="str">
        <f>IFERROR(VLOOKUP(K155,【参考】数式用!$A$2:$F$57,MATCH(M155,【参考】数式用!$C$3:$F$3,0)+2,0),"")</f>
        <v/>
      </c>
      <c r="O155" s="499"/>
      <c r="P155" s="333" t="str">
        <f>IFERROR(VLOOKUP(K155,【参考】数式用!$A$2:$F$57,MATCH(O155,【参考】数式用!$C$3:$F$3,0)+2,0),"")</f>
        <v/>
      </c>
      <c r="Q155" s="313" t="s">
        <v>113</v>
      </c>
      <c r="R155" s="311"/>
      <c r="S155" s="312" t="s">
        <v>178</v>
      </c>
      <c r="T155" s="311"/>
      <c r="U155" s="312" t="s">
        <v>179</v>
      </c>
      <c r="V155" s="311"/>
      <c r="W155" s="312" t="s">
        <v>178</v>
      </c>
      <c r="X155" s="311"/>
      <c r="Y155" s="312" t="s">
        <v>180</v>
      </c>
      <c r="Z155" s="312" t="s">
        <v>181</v>
      </c>
      <c r="AA155" s="312" t="str">
        <f t="shared" si="55"/>
        <v/>
      </c>
      <c r="AB155" s="308" t="s">
        <v>182</v>
      </c>
      <c r="AC155" s="309" t="str">
        <f t="shared" si="56"/>
        <v/>
      </c>
      <c r="AD155" s="501" t="str">
        <f t="shared" si="57"/>
        <v/>
      </c>
      <c r="AE155" s="310" t="str">
        <f>IFERROR(ROUNDDOWN(ROUNDDOWN(ROUND(L155*VLOOKUP(K155,【参考】数式用!$A$4:$F$57,MATCH("処遇改善加算Ⅳ",【参考】数式用!$C$3:$F$3,0)+2,0),0),0)*AA155*0.5,0), "")</f>
        <v/>
      </c>
      <c r="AF155" s="340"/>
      <c r="AG155" s="341"/>
      <c r="AH155" s="341"/>
      <c r="AI155" s="321"/>
      <c r="AJ155" s="323"/>
      <c r="AK155" s="342"/>
      <c r="AL155" s="327" t="str">
        <f t="shared" si="58"/>
        <v/>
      </c>
      <c r="AM155" s="328" t="str">
        <f t="shared" si="59"/>
        <v/>
      </c>
      <c r="AN155" s="258"/>
      <c r="AO155" s="538" t="str">
        <f>IFERROR(VLOOKUP(K155,【参考】数式用!$A$2:$N$57,14,FALSE),"")</f>
        <v/>
      </c>
      <c r="AP155" s="538" t="str">
        <f t="shared" si="60"/>
        <v/>
      </c>
      <c r="AQ155" s="542" t="str">
        <f t="shared" si="61"/>
        <v/>
      </c>
      <c r="AR155" s="522" t="str">
        <f t="shared" si="62"/>
        <v>入力済</v>
      </c>
      <c r="AS155" s="538" t="str">
        <f t="shared" si="63"/>
        <v/>
      </c>
      <c r="AT155" s="522" t="str">
        <f t="shared" si="64"/>
        <v>入力済</v>
      </c>
      <c r="AU155" s="522" t="str">
        <f t="shared" si="65"/>
        <v/>
      </c>
      <c r="AV155" s="522" t="str">
        <f t="shared" si="66"/>
        <v/>
      </c>
      <c r="AW155" s="538" t="str">
        <f t="shared" si="67"/>
        <v/>
      </c>
      <c r="AX155" s="538" t="str">
        <f t="shared" si="68"/>
        <v/>
      </c>
      <c r="AY155" s="522" t="str">
        <f>IFERROR(VLOOKUP(K155,【参考】数式用!$AR$5:$AS$39,2, FALSE), "")</f>
        <v/>
      </c>
      <c r="AZ155" s="538" t="str">
        <f t="shared" si="69"/>
        <v/>
      </c>
      <c r="BA155" s="541" t="str">
        <f t="shared" si="70"/>
        <v>入力済</v>
      </c>
      <c r="BB155" s="522" t="str">
        <f>IFERROR(VLOOKUP(K155,【参考】数式用!$AX$3:$AY$59, 2, FALSE), "")</f>
        <v/>
      </c>
      <c r="BC155" s="538" t="str">
        <f t="shared" si="71"/>
        <v/>
      </c>
      <c r="BD155" s="541" t="str">
        <f t="shared" si="72"/>
        <v>入力済</v>
      </c>
      <c r="BE155" s="539" t="str">
        <f t="shared" si="73"/>
        <v/>
      </c>
      <c r="BF155" s="539" t="str">
        <f t="shared" si="74"/>
        <v/>
      </c>
    </row>
    <row r="156" spans="1:58" ht="109.95" customHeight="1" thickBot="1">
      <c r="A156" s="306">
        <v>144</v>
      </c>
      <c r="B156" s="687" t="str">
        <f>IF(基本情報入力シート!B178="","",基本情報入力シート!B178)</f>
        <v/>
      </c>
      <c r="C156" s="688"/>
      <c r="D156" s="688"/>
      <c r="E156" s="688"/>
      <c r="F156" s="689"/>
      <c r="G156" s="330" t="str">
        <f>IF(基本情報入力シート!L178="", "", 基本情報入力シート!L178)</f>
        <v/>
      </c>
      <c r="H156" s="330" t="str">
        <f>IF(基本情報入力シート!Q178="", "", 基本情報入力シート!Q178)</f>
        <v/>
      </c>
      <c r="I156" s="330" t="str">
        <f>IF(基本情報入力シート!V178="", "", 基本情報入力シート!V178)</f>
        <v/>
      </c>
      <c r="J156" s="330" t="str">
        <f>IF(基本情報入力シート!W178="", "", 基本情報入力シート!W178)</f>
        <v/>
      </c>
      <c r="K156" s="330" t="str">
        <f>IF(基本情報入力シート!Z178="", "", 基本情報入力シート!Z178)</f>
        <v/>
      </c>
      <c r="L156" s="331" t="str">
        <f>IF(基本情報入力シート!AF178=0, "",基本情報入力シート!AF178)</f>
        <v/>
      </c>
      <c r="M156" s="567"/>
      <c r="N156" s="505" t="str">
        <f>IFERROR(VLOOKUP(K156,【参考】数式用!$A$2:$F$57,MATCH(M156,【参考】数式用!$C$3:$F$3,0)+2,0),"")</f>
        <v/>
      </c>
      <c r="O156" s="499"/>
      <c r="P156" s="333" t="str">
        <f>IFERROR(VLOOKUP(K156,【参考】数式用!$A$2:$F$57,MATCH(O156,【参考】数式用!$C$3:$F$3,0)+2,0),"")</f>
        <v/>
      </c>
      <c r="Q156" s="313" t="s">
        <v>113</v>
      </c>
      <c r="R156" s="311"/>
      <c r="S156" s="312" t="s">
        <v>178</v>
      </c>
      <c r="T156" s="311"/>
      <c r="U156" s="312" t="s">
        <v>179</v>
      </c>
      <c r="V156" s="311"/>
      <c r="W156" s="312" t="s">
        <v>178</v>
      </c>
      <c r="X156" s="311"/>
      <c r="Y156" s="312" t="s">
        <v>180</v>
      </c>
      <c r="Z156" s="312" t="s">
        <v>181</v>
      </c>
      <c r="AA156" s="312" t="str">
        <f t="shared" si="55"/>
        <v/>
      </c>
      <c r="AB156" s="308" t="s">
        <v>182</v>
      </c>
      <c r="AC156" s="309" t="str">
        <f t="shared" si="56"/>
        <v/>
      </c>
      <c r="AD156" s="501" t="str">
        <f t="shared" si="57"/>
        <v/>
      </c>
      <c r="AE156" s="310" t="str">
        <f>IFERROR(ROUNDDOWN(ROUNDDOWN(ROUND(L156*VLOOKUP(K156,【参考】数式用!$A$4:$F$57,MATCH("処遇改善加算Ⅳ",【参考】数式用!$C$3:$F$3,0)+2,0),0),0)*AA156*0.5,0), "")</f>
        <v/>
      </c>
      <c r="AF156" s="340"/>
      <c r="AG156" s="341"/>
      <c r="AH156" s="341"/>
      <c r="AI156" s="321"/>
      <c r="AJ156" s="323"/>
      <c r="AK156" s="342"/>
      <c r="AL156" s="327" t="str">
        <f t="shared" si="58"/>
        <v/>
      </c>
      <c r="AM156" s="328" t="str">
        <f t="shared" si="59"/>
        <v/>
      </c>
      <c r="AN156" s="258"/>
      <c r="AO156" s="538" t="str">
        <f>IFERROR(VLOOKUP(K156,【参考】数式用!$A$2:$N$57,14,FALSE),"")</f>
        <v/>
      </c>
      <c r="AP156" s="538" t="str">
        <f t="shared" si="60"/>
        <v/>
      </c>
      <c r="AQ156" s="542" t="str">
        <f t="shared" si="61"/>
        <v/>
      </c>
      <c r="AR156" s="522" t="str">
        <f t="shared" si="62"/>
        <v>入力済</v>
      </c>
      <c r="AS156" s="538" t="str">
        <f t="shared" si="63"/>
        <v/>
      </c>
      <c r="AT156" s="522" t="str">
        <f t="shared" si="64"/>
        <v>入力済</v>
      </c>
      <c r="AU156" s="522" t="str">
        <f t="shared" si="65"/>
        <v/>
      </c>
      <c r="AV156" s="522" t="str">
        <f t="shared" si="66"/>
        <v/>
      </c>
      <c r="AW156" s="538" t="str">
        <f t="shared" si="67"/>
        <v/>
      </c>
      <c r="AX156" s="538" t="str">
        <f t="shared" si="68"/>
        <v/>
      </c>
      <c r="AY156" s="522" t="str">
        <f>IFERROR(VLOOKUP(K156,【参考】数式用!$AR$5:$AS$39,2, FALSE), "")</f>
        <v/>
      </c>
      <c r="AZ156" s="538" t="str">
        <f t="shared" si="69"/>
        <v/>
      </c>
      <c r="BA156" s="541" t="str">
        <f t="shared" si="70"/>
        <v>入力済</v>
      </c>
      <c r="BB156" s="522" t="str">
        <f>IFERROR(VLOOKUP(K156,【参考】数式用!$AX$3:$AY$59, 2, FALSE), "")</f>
        <v/>
      </c>
      <c r="BC156" s="538" t="str">
        <f t="shared" si="71"/>
        <v/>
      </c>
      <c r="BD156" s="541" t="str">
        <f t="shared" si="72"/>
        <v>入力済</v>
      </c>
      <c r="BE156" s="539" t="str">
        <f t="shared" si="73"/>
        <v/>
      </c>
      <c r="BF156" s="539" t="str">
        <f t="shared" si="74"/>
        <v/>
      </c>
    </row>
    <row r="157" spans="1:58" ht="109.95" customHeight="1" thickBot="1">
      <c r="A157" s="306">
        <v>145</v>
      </c>
      <c r="B157" s="687" t="str">
        <f>IF(基本情報入力シート!B179="","",基本情報入力シート!B179)</f>
        <v/>
      </c>
      <c r="C157" s="688"/>
      <c r="D157" s="688"/>
      <c r="E157" s="688"/>
      <c r="F157" s="689"/>
      <c r="G157" s="330" t="str">
        <f>IF(基本情報入力シート!L179="", "", 基本情報入力シート!L179)</f>
        <v/>
      </c>
      <c r="H157" s="330" t="str">
        <f>IF(基本情報入力シート!Q179="", "", 基本情報入力シート!Q179)</f>
        <v/>
      </c>
      <c r="I157" s="330" t="str">
        <f>IF(基本情報入力シート!V179="", "", 基本情報入力シート!V179)</f>
        <v/>
      </c>
      <c r="J157" s="330" t="str">
        <f>IF(基本情報入力シート!W179="", "", 基本情報入力シート!W179)</f>
        <v/>
      </c>
      <c r="K157" s="330" t="str">
        <f>IF(基本情報入力シート!Z179="", "", 基本情報入力シート!Z179)</f>
        <v/>
      </c>
      <c r="L157" s="331" t="str">
        <f>IF(基本情報入力シート!AF179=0, "",基本情報入力シート!AF179)</f>
        <v/>
      </c>
      <c r="M157" s="567"/>
      <c r="N157" s="505" t="str">
        <f>IFERROR(VLOOKUP(K157,【参考】数式用!$A$2:$F$57,MATCH(M157,【参考】数式用!$C$3:$F$3,0)+2,0),"")</f>
        <v/>
      </c>
      <c r="O157" s="499"/>
      <c r="P157" s="333" t="str">
        <f>IFERROR(VLOOKUP(K157,【参考】数式用!$A$2:$F$57,MATCH(O157,【参考】数式用!$C$3:$F$3,0)+2,0),"")</f>
        <v/>
      </c>
      <c r="Q157" s="313" t="s">
        <v>113</v>
      </c>
      <c r="R157" s="311"/>
      <c r="S157" s="312" t="s">
        <v>178</v>
      </c>
      <c r="T157" s="311"/>
      <c r="U157" s="312" t="s">
        <v>179</v>
      </c>
      <c r="V157" s="311"/>
      <c r="W157" s="312" t="s">
        <v>178</v>
      </c>
      <c r="X157" s="311"/>
      <c r="Y157" s="312" t="s">
        <v>180</v>
      </c>
      <c r="Z157" s="312" t="s">
        <v>181</v>
      </c>
      <c r="AA157" s="312" t="str">
        <f t="shared" si="55"/>
        <v/>
      </c>
      <c r="AB157" s="308" t="s">
        <v>182</v>
      </c>
      <c r="AC157" s="309" t="str">
        <f t="shared" si="56"/>
        <v/>
      </c>
      <c r="AD157" s="501" t="str">
        <f t="shared" si="57"/>
        <v/>
      </c>
      <c r="AE157" s="310" t="str">
        <f>IFERROR(ROUNDDOWN(ROUNDDOWN(ROUND(L157*VLOOKUP(K157,【参考】数式用!$A$4:$F$57,MATCH("処遇改善加算Ⅳ",【参考】数式用!$C$3:$F$3,0)+2,0),0),0)*AA157*0.5,0), "")</f>
        <v/>
      </c>
      <c r="AF157" s="340"/>
      <c r="AG157" s="341"/>
      <c r="AH157" s="341"/>
      <c r="AI157" s="321"/>
      <c r="AJ157" s="323"/>
      <c r="AK157" s="342"/>
      <c r="AL157" s="327" t="str">
        <f t="shared" si="58"/>
        <v/>
      </c>
      <c r="AM157" s="328" t="str">
        <f t="shared" si="59"/>
        <v/>
      </c>
      <c r="AN157" s="258"/>
      <c r="AO157" s="538" t="str">
        <f>IFERROR(VLOOKUP(K157,【参考】数式用!$A$2:$N$57,14,FALSE),"")</f>
        <v/>
      </c>
      <c r="AP157" s="538" t="str">
        <f t="shared" si="60"/>
        <v/>
      </c>
      <c r="AQ157" s="542" t="str">
        <f t="shared" si="61"/>
        <v/>
      </c>
      <c r="AR157" s="522" t="str">
        <f t="shared" si="62"/>
        <v>入力済</v>
      </c>
      <c r="AS157" s="538" t="str">
        <f t="shared" si="63"/>
        <v/>
      </c>
      <c r="AT157" s="522" t="str">
        <f t="shared" si="64"/>
        <v>入力済</v>
      </c>
      <c r="AU157" s="522" t="str">
        <f t="shared" si="65"/>
        <v/>
      </c>
      <c r="AV157" s="522" t="str">
        <f t="shared" si="66"/>
        <v/>
      </c>
      <c r="AW157" s="538" t="str">
        <f t="shared" si="67"/>
        <v/>
      </c>
      <c r="AX157" s="538" t="str">
        <f t="shared" si="68"/>
        <v/>
      </c>
      <c r="AY157" s="522" t="str">
        <f>IFERROR(VLOOKUP(K157,【参考】数式用!$AR$5:$AS$39,2, FALSE), "")</f>
        <v/>
      </c>
      <c r="AZ157" s="538" t="str">
        <f t="shared" si="69"/>
        <v/>
      </c>
      <c r="BA157" s="541" t="str">
        <f t="shared" si="70"/>
        <v>入力済</v>
      </c>
      <c r="BB157" s="522" t="str">
        <f>IFERROR(VLOOKUP(K157,【参考】数式用!$AX$3:$AY$59, 2, FALSE), "")</f>
        <v/>
      </c>
      <c r="BC157" s="538" t="str">
        <f t="shared" si="71"/>
        <v/>
      </c>
      <c r="BD157" s="541" t="str">
        <f t="shared" si="72"/>
        <v>入力済</v>
      </c>
      <c r="BE157" s="539" t="str">
        <f t="shared" si="73"/>
        <v/>
      </c>
      <c r="BF157" s="539" t="str">
        <f t="shared" si="74"/>
        <v/>
      </c>
    </row>
    <row r="158" spans="1:58" ht="109.95" customHeight="1" thickBot="1">
      <c r="A158" s="306">
        <v>146</v>
      </c>
      <c r="B158" s="687" t="str">
        <f>IF(基本情報入力シート!B180="","",基本情報入力シート!B180)</f>
        <v/>
      </c>
      <c r="C158" s="688"/>
      <c r="D158" s="688"/>
      <c r="E158" s="688"/>
      <c r="F158" s="689"/>
      <c r="G158" s="330" t="str">
        <f>IF(基本情報入力シート!L180="", "", 基本情報入力シート!L180)</f>
        <v/>
      </c>
      <c r="H158" s="330" t="str">
        <f>IF(基本情報入力シート!Q180="", "", 基本情報入力シート!Q180)</f>
        <v/>
      </c>
      <c r="I158" s="330" t="str">
        <f>IF(基本情報入力シート!V180="", "", 基本情報入力シート!V180)</f>
        <v/>
      </c>
      <c r="J158" s="330" t="str">
        <f>IF(基本情報入力シート!W180="", "", 基本情報入力シート!W180)</f>
        <v/>
      </c>
      <c r="K158" s="330" t="str">
        <f>IF(基本情報入力シート!Z180="", "", 基本情報入力シート!Z180)</f>
        <v/>
      </c>
      <c r="L158" s="331" t="str">
        <f>IF(基本情報入力シート!AF180=0, "",基本情報入力シート!AF180)</f>
        <v/>
      </c>
      <c r="M158" s="567"/>
      <c r="N158" s="505" t="str">
        <f>IFERROR(VLOOKUP(K158,【参考】数式用!$A$2:$F$57,MATCH(M158,【参考】数式用!$C$3:$F$3,0)+2,0),"")</f>
        <v/>
      </c>
      <c r="O158" s="499"/>
      <c r="P158" s="333" t="str">
        <f>IFERROR(VLOOKUP(K158,【参考】数式用!$A$2:$F$57,MATCH(O158,【参考】数式用!$C$3:$F$3,0)+2,0),"")</f>
        <v/>
      </c>
      <c r="Q158" s="313" t="s">
        <v>113</v>
      </c>
      <c r="R158" s="311"/>
      <c r="S158" s="312" t="s">
        <v>178</v>
      </c>
      <c r="T158" s="311"/>
      <c r="U158" s="312" t="s">
        <v>179</v>
      </c>
      <c r="V158" s="311"/>
      <c r="W158" s="312" t="s">
        <v>178</v>
      </c>
      <c r="X158" s="311"/>
      <c r="Y158" s="312" t="s">
        <v>180</v>
      </c>
      <c r="Z158" s="312" t="s">
        <v>181</v>
      </c>
      <c r="AA158" s="312" t="str">
        <f t="shared" si="55"/>
        <v/>
      </c>
      <c r="AB158" s="308" t="s">
        <v>182</v>
      </c>
      <c r="AC158" s="309" t="str">
        <f t="shared" si="56"/>
        <v/>
      </c>
      <c r="AD158" s="501" t="str">
        <f t="shared" si="57"/>
        <v/>
      </c>
      <c r="AE158" s="310" t="str">
        <f>IFERROR(ROUNDDOWN(ROUNDDOWN(ROUND(L158*VLOOKUP(K158,【参考】数式用!$A$4:$F$57,MATCH("処遇改善加算Ⅳ",【参考】数式用!$C$3:$F$3,0)+2,0),0),0)*AA158*0.5,0), "")</f>
        <v/>
      </c>
      <c r="AF158" s="340"/>
      <c r="AG158" s="341"/>
      <c r="AH158" s="341"/>
      <c r="AI158" s="321"/>
      <c r="AJ158" s="323"/>
      <c r="AK158" s="342"/>
      <c r="AL158" s="327" t="str">
        <f t="shared" si="58"/>
        <v/>
      </c>
      <c r="AM158" s="328" t="str">
        <f t="shared" si="59"/>
        <v/>
      </c>
      <c r="AN158" s="258"/>
      <c r="AO158" s="538" t="str">
        <f>IFERROR(VLOOKUP(K158,【参考】数式用!$A$2:$N$57,14,FALSE),"")</f>
        <v/>
      </c>
      <c r="AP158" s="538" t="str">
        <f t="shared" si="60"/>
        <v/>
      </c>
      <c r="AQ158" s="542" t="str">
        <f t="shared" si="61"/>
        <v/>
      </c>
      <c r="AR158" s="522" t="str">
        <f t="shared" si="62"/>
        <v>入力済</v>
      </c>
      <c r="AS158" s="538" t="str">
        <f t="shared" si="63"/>
        <v/>
      </c>
      <c r="AT158" s="522" t="str">
        <f t="shared" si="64"/>
        <v>入力済</v>
      </c>
      <c r="AU158" s="522" t="str">
        <f t="shared" si="65"/>
        <v/>
      </c>
      <c r="AV158" s="522" t="str">
        <f t="shared" si="66"/>
        <v/>
      </c>
      <c r="AW158" s="538" t="str">
        <f t="shared" si="67"/>
        <v/>
      </c>
      <c r="AX158" s="538" t="str">
        <f t="shared" si="68"/>
        <v/>
      </c>
      <c r="AY158" s="522" t="str">
        <f>IFERROR(VLOOKUP(K158,【参考】数式用!$AR$5:$AS$39,2, FALSE), "")</f>
        <v/>
      </c>
      <c r="AZ158" s="538" t="str">
        <f t="shared" si="69"/>
        <v/>
      </c>
      <c r="BA158" s="541" t="str">
        <f t="shared" si="70"/>
        <v>入力済</v>
      </c>
      <c r="BB158" s="522" t="str">
        <f>IFERROR(VLOOKUP(K158,【参考】数式用!$AX$3:$AY$59, 2, FALSE), "")</f>
        <v/>
      </c>
      <c r="BC158" s="538" t="str">
        <f t="shared" si="71"/>
        <v/>
      </c>
      <c r="BD158" s="541" t="str">
        <f t="shared" si="72"/>
        <v>入力済</v>
      </c>
      <c r="BE158" s="539" t="str">
        <f t="shared" si="73"/>
        <v/>
      </c>
      <c r="BF158" s="539" t="str">
        <f t="shared" si="74"/>
        <v/>
      </c>
    </row>
    <row r="159" spans="1:58" ht="109.95" customHeight="1" thickBot="1">
      <c r="A159" s="306">
        <v>147</v>
      </c>
      <c r="B159" s="687" t="str">
        <f>IF(基本情報入力シート!B181="","",基本情報入力シート!B181)</f>
        <v/>
      </c>
      <c r="C159" s="688"/>
      <c r="D159" s="688"/>
      <c r="E159" s="688"/>
      <c r="F159" s="689"/>
      <c r="G159" s="330" t="str">
        <f>IF(基本情報入力シート!L181="", "", 基本情報入力シート!L181)</f>
        <v/>
      </c>
      <c r="H159" s="330" t="str">
        <f>IF(基本情報入力シート!Q181="", "", 基本情報入力シート!Q181)</f>
        <v/>
      </c>
      <c r="I159" s="330" t="str">
        <f>IF(基本情報入力シート!V181="", "", 基本情報入力シート!V181)</f>
        <v/>
      </c>
      <c r="J159" s="330" t="str">
        <f>IF(基本情報入力シート!W181="", "", 基本情報入力シート!W181)</f>
        <v/>
      </c>
      <c r="K159" s="330" t="str">
        <f>IF(基本情報入力シート!Z181="", "", 基本情報入力シート!Z181)</f>
        <v/>
      </c>
      <c r="L159" s="331" t="str">
        <f>IF(基本情報入力シート!AF181=0, "",基本情報入力シート!AF181)</f>
        <v/>
      </c>
      <c r="M159" s="567"/>
      <c r="N159" s="505" t="str">
        <f>IFERROR(VLOOKUP(K159,【参考】数式用!$A$2:$F$57,MATCH(M159,【参考】数式用!$C$3:$F$3,0)+2,0),"")</f>
        <v/>
      </c>
      <c r="O159" s="499"/>
      <c r="P159" s="333" t="str">
        <f>IFERROR(VLOOKUP(K159,【参考】数式用!$A$2:$F$57,MATCH(O159,【参考】数式用!$C$3:$F$3,0)+2,0),"")</f>
        <v/>
      </c>
      <c r="Q159" s="313" t="s">
        <v>113</v>
      </c>
      <c r="R159" s="311"/>
      <c r="S159" s="312" t="s">
        <v>178</v>
      </c>
      <c r="T159" s="311"/>
      <c r="U159" s="312" t="s">
        <v>179</v>
      </c>
      <c r="V159" s="311"/>
      <c r="W159" s="312" t="s">
        <v>178</v>
      </c>
      <c r="X159" s="311"/>
      <c r="Y159" s="312" t="s">
        <v>180</v>
      </c>
      <c r="Z159" s="312" t="s">
        <v>181</v>
      </c>
      <c r="AA159" s="312" t="str">
        <f t="shared" si="55"/>
        <v/>
      </c>
      <c r="AB159" s="308" t="s">
        <v>182</v>
      </c>
      <c r="AC159" s="309" t="str">
        <f t="shared" si="56"/>
        <v/>
      </c>
      <c r="AD159" s="501" t="str">
        <f t="shared" si="57"/>
        <v/>
      </c>
      <c r="AE159" s="310" t="str">
        <f>IFERROR(ROUNDDOWN(ROUNDDOWN(ROUND(L159*VLOOKUP(K159,【参考】数式用!$A$4:$F$57,MATCH("処遇改善加算Ⅳ",【参考】数式用!$C$3:$F$3,0)+2,0),0),0)*AA159*0.5,0), "")</f>
        <v/>
      </c>
      <c r="AF159" s="340"/>
      <c r="AG159" s="341"/>
      <c r="AH159" s="341"/>
      <c r="AI159" s="321"/>
      <c r="AJ159" s="323"/>
      <c r="AK159" s="342"/>
      <c r="AL159" s="327" t="str">
        <f t="shared" si="58"/>
        <v/>
      </c>
      <c r="AM159" s="328" t="str">
        <f t="shared" si="59"/>
        <v/>
      </c>
      <c r="AN159" s="258"/>
      <c r="AO159" s="538" t="str">
        <f>IFERROR(VLOOKUP(K159,【参考】数式用!$A$2:$N$57,14,FALSE),"")</f>
        <v/>
      </c>
      <c r="AP159" s="538" t="str">
        <f t="shared" si="60"/>
        <v/>
      </c>
      <c r="AQ159" s="542" t="str">
        <f t="shared" si="61"/>
        <v/>
      </c>
      <c r="AR159" s="522" t="str">
        <f t="shared" si="62"/>
        <v>入力済</v>
      </c>
      <c r="AS159" s="538" t="str">
        <f t="shared" si="63"/>
        <v/>
      </c>
      <c r="AT159" s="522" t="str">
        <f t="shared" si="64"/>
        <v>入力済</v>
      </c>
      <c r="AU159" s="522" t="str">
        <f t="shared" si="65"/>
        <v/>
      </c>
      <c r="AV159" s="522" t="str">
        <f t="shared" si="66"/>
        <v/>
      </c>
      <c r="AW159" s="538" t="str">
        <f t="shared" si="67"/>
        <v/>
      </c>
      <c r="AX159" s="538" t="str">
        <f t="shared" si="68"/>
        <v/>
      </c>
      <c r="AY159" s="522" t="str">
        <f>IFERROR(VLOOKUP(K159,【参考】数式用!$AR$5:$AS$39,2, FALSE), "")</f>
        <v/>
      </c>
      <c r="AZ159" s="538" t="str">
        <f t="shared" si="69"/>
        <v/>
      </c>
      <c r="BA159" s="541" t="str">
        <f t="shared" si="70"/>
        <v>入力済</v>
      </c>
      <c r="BB159" s="522" t="str">
        <f>IFERROR(VLOOKUP(K159,【参考】数式用!$AX$3:$AY$59, 2, FALSE), "")</f>
        <v/>
      </c>
      <c r="BC159" s="538" t="str">
        <f t="shared" si="71"/>
        <v/>
      </c>
      <c r="BD159" s="541" t="str">
        <f t="shared" si="72"/>
        <v>入力済</v>
      </c>
      <c r="BE159" s="539" t="str">
        <f t="shared" si="73"/>
        <v/>
      </c>
      <c r="BF159" s="539" t="str">
        <f t="shared" si="74"/>
        <v/>
      </c>
    </row>
    <row r="160" spans="1:58" ht="109.95" customHeight="1" thickBot="1">
      <c r="A160" s="306">
        <v>148</v>
      </c>
      <c r="B160" s="687" t="str">
        <f>IF(基本情報入力シート!B182="","",基本情報入力シート!B182)</f>
        <v/>
      </c>
      <c r="C160" s="688"/>
      <c r="D160" s="688"/>
      <c r="E160" s="688"/>
      <c r="F160" s="689"/>
      <c r="G160" s="330" t="str">
        <f>IF(基本情報入力シート!L182="", "", 基本情報入力シート!L182)</f>
        <v/>
      </c>
      <c r="H160" s="330" t="str">
        <f>IF(基本情報入力シート!Q182="", "", 基本情報入力シート!Q182)</f>
        <v/>
      </c>
      <c r="I160" s="330" t="str">
        <f>IF(基本情報入力シート!V182="", "", 基本情報入力シート!V182)</f>
        <v/>
      </c>
      <c r="J160" s="330" t="str">
        <f>IF(基本情報入力シート!W182="", "", 基本情報入力シート!W182)</f>
        <v/>
      </c>
      <c r="K160" s="330" t="str">
        <f>IF(基本情報入力シート!Z182="", "", 基本情報入力シート!Z182)</f>
        <v/>
      </c>
      <c r="L160" s="331" t="str">
        <f>IF(基本情報入力シート!AF182=0, "",基本情報入力シート!AF182)</f>
        <v/>
      </c>
      <c r="M160" s="567"/>
      <c r="N160" s="505" t="str">
        <f>IFERROR(VLOOKUP(K160,【参考】数式用!$A$2:$F$57,MATCH(M160,【参考】数式用!$C$3:$F$3,0)+2,0),"")</f>
        <v/>
      </c>
      <c r="O160" s="499"/>
      <c r="P160" s="333" t="str">
        <f>IFERROR(VLOOKUP(K160,【参考】数式用!$A$2:$F$57,MATCH(O160,【参考】数式用!$C$3:$F$3,0)+2,0),"")</f>
        <v/>
      </c>
      <c r="Q160" s="313" t="s">
        <v>113</v>
      </c>
      <c r="R160" s="311"/>
      <c r="S160" s="312" t="s">
        <v>178</v>
      </c>
      <c r="T160" s="311"/>
      <c r="U160" s="312" t="s">
        <v>179</v>
      </c>
      <c r="V160" s="311"/>
      <c r="W160" s="312" t="s">
        <v>178</v>
      </c>
      <c r="X160" s="311"/>
      <c r="Y160" s="312" t="s">
        <v>180</v>
      </c>
      <c r="Z160" s="312" t="s">
        <v>181</v>
      </c>
      <c r="AA160" s="312" t="str">
        <f t="shared" si="55"/>
        <v/>
      </c>
      <c r="AB160" s="308" t="s">
        <v>182</v>
      </c>
      <c r="AC160" s="309" t="str">
        <f t="shared" si="56"/>
        <v/>
      </c>
      <c r="AD160" s="501" t="str">
        <f t="shared" si="57"/>
        <v/>
      </c>
      <c r="AE160" s="310" t="str">
        <f>IFERROR(ROUNDDOWN(ROUNDDOWN(ROUND(L160*VLOOKUP(K160,【参考】数式用!$A$4:$F$57,MATCH("処遇改善加算Ⅳ",【参考】数式用!$C$3:$F$3,0)+2,0),0),0)*AA160*0.5,0), "")</f>
        <v/>
      </c>
      <c r="AF160" s="340"/>
      <c r="AG160" s="341"/>
      <c r="AH160" s="341"/>
      <c r="AI160" s="321"/>
      <c r="AJ160" s="323"/>
      <c r="AK160" s="342"/>
      <c r="AL160" s="327" t="str">
        <f t="shared" si="58"/>
        <v/>
      </c>
      <c r="AM160" s="328" t="str">
        <f t="shared" si="59"/>
        <v/>
      </c>
      <c r="AN160" s="258"/>
      <c r="AO160" s="538" t="str">
        <f>IFERROR(VLOOKUP(K160,【参考】数式用!$A$2:$N$57,14,FALSE),"")</f>
        <v/>
      </c>
      <c r="AP160" s="538" t="str">
        <f t="shared" si="60"/>
        <v/>
      </c>
      <c r="AQ160" s="542" t="str">
        <f t="shared" si="61"/>
        <v/>
      </c>
      <c r="AR160" s="522" t="str">
        <f t="shared" si="62"/>
        <v>入力済</v>
      </c>
      <c r="AS160" s="538" t="str">
        <f t="shared" si="63"/>
        <v/>
      </c>
      <c r="AT160" s="522" t="str">
        <f t="shared" si="64"/>
        <v>入力済</v>
      </c>
      <c r="AU160" s="522" t="str">
        <f t="shared" si="65"/>
        <v/>
      </c>
      <c r="AV160" s="522" t="str">
        <f t="shared" si="66"/>
        <v/>
      </c>
      <c r="AW160" s="538" t="str">
        <f t="shared" si="67"/>
        <v/>
      </c>
      <c r="AX160" s="538" t="str">
        <f t="shared" si="68"/>
        <v/>
      </c>
      <c r="AY160" s="522" t="str">
        <f>IFERROR(VLOOKUP(K160,【参考】数式用!$AR$5:$AS$39,2, FALSE), "")</f>
        <v/>
      </c>
      <c r="AZ160" s="538" t="str">
        <f t="shared" si="69"/>
        <v/>
      </c>
      <c r="BA160" s="541" t="str">
        <f t="shared" si="70"/>
        <v>入力済</v>
      </c>
      <c r="BB160" s="522" t="str">
        <f>IFERROR(VLOOKUP(K160,【参考】数式用!$AX$3:$AY$59, 2, FALSE), "")</f>
        <v/>
      </c>
      <c r="BC160" s="538" t="str">
        <f t="shared" si="71"/>
        <v/>
      </c>
      <c r="BD160" s="541" t="str">
        <f t="shared" si="72"/>
        <v>入力済</v>
      </c>
      <c r="BE160" s="539" t="str">
        <f t="shared" si="73"/>
        <v/>
      </c>
      <c r="BF160" s="539" t="str">
        <f t="shared" si="74"/>
        <v/>
      </c>
    </row>
    <row r="161" spans="1:58" ht="109.95" customHeight="1" thickBot="1">
      <c r="A161" s="306">
        <v>149</v>
      </c>
      <c r="B161" s="687" t="str">
        <f>IF(基本情報入力シート!B183="","",基本情報入力シート!B183)</f>
        <v/>
      </c>
      <c r="C161" s="688"/>
      <c r="D161" s="688"/>
      <c r="E161" s="688"/>
      <c r="F161" s="689"/>
      <c r="G161" s="330" t="str">
        <f>IF(基本情報入力シート!L183="", "", 基本情報入力シート!L183)</f>
        <v/>
      </c>
      <c r="H161" s="330" t="str">
        <f>IF(基本情報入力シート!Q183="", "", 基本情報入力シート!Q183)</f>
        <v/>
      </c>
      <c r="I161" s="330" t="str">
        <f>IF(基本情報入力シート!V183="", "", 基本情報入力シート!V183)</f>
        <v/>
      </c>
      <c r="J161" s="330" t="str">
        <f>IF(基本情報入力シート!W183="", "", 基本情報入力シート!W183)</f>
        <v/>
      </c>
      <c r="K161" s="330" t="str">
        <f>IF(基本情報入力シート!Z183="", "", 基本情報入力シート!Z183)</f>
        <v/>
      </c>
      <c r="L161" s="331" t="str">
        <f>IF(基本情報入力シート!AF183=0, "",基本情報入力シート!AF183)</f>
        <v/>
      </c>
      <c r="M161" s="567"/>
      <c r="N161" s="505" t="str">
        <f>IFERROR(VLOOKUP(K161,【参考】数式用!$A$2:$F$57,MATCH(M161,【参考】数式用!$C$3:$F$3,0)+2,0),"")</f>
        <v/>
      </c>
      <c r="O161" s="499"/>
      <c r="P161" s="333" t="str">
        <f>IFERROR(VLOOKUP(K161,【参考】数式用!$A$2:$F$57,MATCH(O161,【参考】数式用!$C$3:$F$3,0)+2,0),"")</f>
        <v/>
      </c>
      <c r="Q161" s="313" t="s">
        <v>113</v>
      </c>
      <c r="R161" s="311"/>
      <c r="S161" s="312" t="s">
        <v>178</v>
      </c>
      <c r="T161" s="311"/>
      <c r="U161" s="312" t="s">
        <v>179</v>
      </c>
      <c r="V161" s="311"/>
      <c r="W161" s="312" t="s">
        <v>178</v>
      </c>
      <c r="X161" s="311"/>
      <c r="Y161" s="312" t="s">
        <v>180</v>
      </c>
      <c r="Z161" s="312" t="s">
        <v>181</v>
      </c>
      <c r="AA161" s="312" t="str">
        <f t="shared" si="55"/>
        <v/>
      </c>
      <c r="AB161" s="308" t="s">
        <v>182</v>
      </c>
      <c r="AC161" s="309" t="str">
        <f t="shared" si="56"/>
        <v/>
      </c>
      <c r="AD161" s="501" t="str">
        <f t="shared" si="57"/>
        <v/>
      </c>
      <c r="AE161" s="310" t="str">
        <f>IFERROR(ROUNDDOWN(ROUNDDOWN(ROUND(L161*VLOOKUP(K161,【参考】数式用!$A$4:$F$57,MATCH("処遇改善加算Ⅳ",【参考】数式用!$C$3:$F$3,0)+2,0),0),0)*AA161*0.5,0), "")</f>
        <v/>
      </c>
      <c r="AF161" s="340"/>
      <c r="AG161" s="341"/>
      <c r="AH161" s="341"/>
      <c r="AI161" s="321"/>
      <c r="AJ161" s="323"/>
      <c r="AK161" s="342"/>
      <c r="AL161" s="327" t="str">
        <f t="shared" si="58"/>
        <v/>
      </c>
      <c r="AM161" s="328" t="str">
        <f t="shared" si="59"/>
        <v/>
      </c>
      <c r="AN161" s="258"/>
      <c r="AO161" s="538" t="str">
        <f>IFERROR(VLOOKUP(K161,【参考】数式用!$A$2:$N$57,14,FALSE),"")</f>
        <v/>
      </c>
      <c r="AP161" s="538" t="str">
        <f t="shared" si="60"/>
        <v/>
      </c>
      <c r="AQ161" s="542" t="str">
        <f t="shared" si="61"/>
        <v/>
      </c>
      <c r="AR161" s="522" t="str">
        <f t="shared" si="62"/>
        <v>入力済</v>
      </c>
      <c r="AS161" s="538" t="str">
        <f t="shared" si="63"/>
        <v/>
      </c>
      <c r="AT161" s="522" t="str">
        <f t="shared" si="64"/>
        <v>入力済</v>
      </c>
      <c r="AU161" s="522" t="str">
        <f t="shared" si="65"/>
        <v/>
      </c>
      <c r="AV161" s="522" t="str">
        <f t="shared" si="66"/>
        <v/>
      </c>
      <c r="AW161" s="538" t="str">
        <f t="shared" si="67"/>
        <v/>
      </c>
      <c r="AX161" s="538" t="str">
        <f t="shared" si="68"/>
        <v/>
      </c>
      <c r="AY161" s="522" t="str">
        <f>IFERROR(VLOOKUP(K161,【参考】数式用!$AR$5:$AS$39,2, FALSE), "")</f>
        <v/>
      </c>
      <c r="AZ161" s="538" t="str">
        <f t="shared" si="69"/>
        <v/>
      </c>
      <c r="BA161" s="541" t="str">
        <f t="shared" si="70"/>
        <v>入力済</v>
      </c>
      <c r="BB161" s="522" t="str">
        <f>IFERROR(VLOOKUP(K161,【参考】数式用!$AX$3:$AY$59, 2, FALSE), "")</f>
        <v/>
      </c>
      <c r="BC161" s="538" t="str">
        <f t="shared" si="71"/>
        <v/>
      </c>
      <c r="BD161" s="541" t="str">
        <f t="shared" si="72"/>
        <v>入力済</v>
      </c>
      <c r="BE161" s="539" t="str">
        <f t="shared" si="73"/>
        <v/>
      </c>
      <c r="BF161" s="539" t="str">
        <f t="shared" si="74"/>
        <v/>
      </c>
    </row>
    <row r="162" spans="1:58" ht="109.95" customHeight="1" thickBot="1">
      <c r="A162" s="306">
        <v>150</v>
      </c>
      <c r="B162" s="687" t="str">
        <f>IF(基本情報入力シート!B184="","",基本情報入力シート!B184)</f>
        <v/>
      </c>
      <c r="C162" s="688"/>
      <c r="D162" s="688"/>
      <c r="E162" s="688"/>
      <c r="F162" s="689"/>
      <c r="G162" s="330" t="str">
        <f>IF(基本情報入力シート!L184="", "", 基本情報入力シート!L184)</f>
        <v/>
      </c>
      <c r="H162" s="330" t="str">
        <f>IF(基本情報入力シート!Q184="", "", 基本情報入力シート!Q184)</f>
        <v/>
      </c>
      <c r="I162" s="330" t="str">
        <f>IF(基本情報入力シート!V184="", "", 基本情報入力シート!V184)</f>
        <v/>
      </c>
      <c r="J162" s="330" t="str">
        <f>IF(基本情報入力シート!W184="", "", 基本情報入力シート!W184)</f>
        <v/>
      </c>
      <c r="K162" s="330" t="str">
        <f>IF(基本情報入力シート!Z184="", "", 基本情報入力シート!Z184)</f>
        <v/>
      </c>
      <c r="L162" s="331" t="str">
        <f>IF(基本情報入力シート!AF184=0, "",基本情報入力シート!AF184)</f>
        <v/>
      </c>
      <c r="M162" s="567"/>
      <c r="N162" s="505" t="str">
        <f>IFERROR(VLOOKUP(K162,【参考】数式用!$A$2:$F$57,MATCH(M162,【参考】数式用!$C$3:$F$3,0)+2,0),"")</f>
        <v/>
      </c>
      <c r="O162" s="499"/>
      <c r="P162" s="333" t="str">
        <f>IFERROR(VLOOKUP(K162,【参考】数式用!$A$2:$F$57,MATCH(O162,【参考】数式用!$C$3:$F$3,0)+2,0),"")</f>
        <v/>
      </c>
      <c r="Q162" s="313" t="s">
        <v>113</v>
      </c>
      <c r="R162" s="311"/>
      <c r="S162" s="312" t="s">
        <v>178</v>
      </c>
      <c r="T162" s="311"/>
      <c r="U162" s="312" t="s">
        <v>179</v>
      </c>
      <c r="V162" s="311"/>
      <c r="W162" s="312" t="s">
        <v>178</v>
      </c>
      <c r="X162" s="311"/>
      <c r="Y162" s="312" t="s">
        <v>180</v>
      </c>
      <c r="Z162" s="312" t="s">
        <v>181</v>
      </c>
      <c r="AA162" s="312" t="str">
        <f t="shared" si="55"/>
        <v/>
      </c>
      <c r="AB162" s="308" t="s">
        <v>182</v>
      </c>
      <c r="AC162" s="309" t="str">
        <f t="shared" si="56"/>
        <v/>
      </c>
      <c r="AD162" s="501" t="str">
        <f t="shared" si="57"/>
        <v/>
      </c>
      <c r="AE162" s="310" t="str">
        <f>IFERROR(ROUNDDOWN(ROUNDDOWN(ROUND(L162*VLOOKUP(K162,【参考】数式用!$A$4:$F$57,MATCH("処遇改善加算Ⅳ",【参考】数式用!$C$3:$F$3,0)+2,0),0),0)*AA162*0.5,0), "")</f>
        <v/>
      </c>
      <c r="AF162" s="340"/>
      <c r="AG162" s="341"/>
      <c r="AH162" s="341"/>
      <c r="AI162" s="321"/>
      <c r="AJ162" s="323"/>
      <c r="AK162" s="342"/>
      <c r="AL162" s="327" t="str">
        <f t="shared" si="58"/>
        <v/>
      </c>
      <c r="AM162" s="328" t="str">
        <f t="shared" si="59"/>
        <v/>
      </c>
      <c r="AN162" s="258"/>
      <c r="AO162" s="538" t="str">
        <f>IFERROR(VLOOKUP(K162,【参考】数式用!$A$2:$N$57,14,FALSE),"")</f>
        <v/>
      </c>
      <c r="AP162" s="538" t="str">
        <f t="shared" si="60"/>
        <v/>
      </c>
      <c r="AQ162" s="542" t="str">
        <f t="shared" si="61"/>
        <v/>
      </c>
      <c r="AR162" s="522" t="str">
        <f t="shared" si="62"/>
        <v>入力済</v>
      </c>
      <c r="AS162" s="538" t="str">
        <f t="shared" si="63"/>
        <v/>
      </c>
      <c r="AT162" s="522" t="str">
        <f t="shared" si="64"/>
        <v>入力済</v>
      </c>
      <c r="AU162" s="522" t="str">
        <f t="shared" si="65"/>
        <v/>
      </c>
      <c r="AV162" s="522" t="str">
        <f t="shared" si="66"/>
        <v/>
      </c>
      <c r="AW162" s="538" t="str">
        <f t="shared" si="67"/>
        <v/>
      </c>
      <c r="AX162" s="538" t="str">
        <f t="shared" si="68"/>
        <v/>
      </c>
      <c r="AY162" s="522" t="str">
        <f>IFERROR(VLOOKUP(K162,【参考】数式用!$AR$5:$AS$39,2, FALSE), "")</f>
        <v/>
      </c>
      <c r="AZ162" s="538" t="str">
        <f t="shared" si="69"/>
        <v/>
      </c>
      <c r="BA162" s="541" t="str">
        <f t="shared" si="70"/>
        <v>入力済</v>
      </c>
      <c r="BB162" s="522" t="str">
        <f>IFERROR(VLOOKUP(K162,【参考】数式用!$AX$3:$AY$59, 2, FALSE), "")</f>
        <v/>
      </c>
      <c r="BC162" s="538" t="str">
        <f t="shared" si="71"/>
        <v/>
      </c>
      <c r="BD162" s="541" t="str">
        <f t="shared" si="72"/>
        <v>入力済</v>
      </c>
      <c r="BE162" s="539" t="str">
        <f t="shared" si="73"/>
        <v/>
      </c>
      <c r="BF162" s="539" t="str">
        <f t="shared" si="74"/>
        <v/>
      </c>
    </row>
    <row r="163" spans="1:58" ht="109.95" customHeight="1" thickBot="1">
      <c r="A163" s="306">
        <v>151</v>
      </c>
      <c r="B163" s="687" t="str">
        <f>IF(基本情報入力シート!B185="","",基本情報入力シート!B185)</f>
        <v/>
      </c>
      <c r="C163" s="688"/>
      <c r="D163" s="688"/>
      <c r="E163" s="688"/>
      <c r="F163" s="689"/>
      <c r="G163" s="330" t="str">
        <f>IF(基本情報入力シート!L185="", "", 基本情報入力シート!L185)</f>
        <v/>
      </c>
      <c r="H163" s="330" t="str">
        <f>IF(基本情報入力シート!Q185="", "", 基本情報入力シート!Q185)</f>
        <v/>
      </c>
      <c r="I163" s="330" t="str">
        <f>IF(基本情報入力シート!V185="", "", 基本情報入力シート!V185)</f>
        <v/>
      </c>
      <c r="J163" s="330" t="str">
        <f>IF(基本情報入力シート!W185="", "", 基本情報入力シート!W185)</f>
        <v/>
      </c>
      <c r="K163" s="330" t="str">
        <f>IF(基本情報入力シート!Z185="", "", 基本情報入力シート!Z185)</f>
        <v/>
      </c>
      <c r="L163" s="331" t="str">
        <f>IF(基本情報入力シート!AF185=0, "",基本情報入力シート!AF185)</f>
        <v/>
      </c>
      <c r="M163" s="567"/>
      <c r="N163" s="505" t="str">
        <f>IFERROR(VLOOKUP(K163,【参考】数式用!$A$2:$F$57,MATCH(M163,【参考】数式用!$C$3:$F$3,0)+2,0),"")</f>
        <v/>
      </c>
      <c r="O163" s="499"/>
      <c r="P163" s="333" t="str">
        <f>IFERROR(VLOOKUP(K163,【参考】数式用!$A$2:$F$57,MATCH(O163,【参考】数式用!$C$3:$F$3,0)+2,0),"")</f>
        <v/>
      </c>
      <c r="Q163" s="313" t="s">
        <v>113</v>
      </c>
      <c r="R163" s="311"/>
      <c r="S163" s="312" t="s">
        <v>178</v>
      </c>
      <c r="T163" s="311"/>
      <c r="U163" s="312" t="s">
        <v>179</v>
      </c>
      <c r="V163" s="311"/>
      <c r="W163" s="312" t="s">
        <v>178</v>
      </c>
      <c r="X163" s="311"/>
      <c r="Y163" s="312" t="s">
        <v>180</v>
      </c>
      <c r="Z163" s="312" t="s">
        <v>181</v>
      </c>
      <c r="AA163" s="312" t="str">
        <f t="shared" si="55"/>
        <v/>
      </c>
      <c r="AB163" s="308" t="s">
        <v>182</v>
      </c>
      <c r="AC163" s="309" t="str">
        <f t="shared" si="56"/>
        <v/>
      </c>
      <c r="AD163" s="501" t="str">
        <f t="shared" si="57"/>
        <v/>
      </c>
      <c r="AE163" s="310" t="str">
        <f>IFERROR(ROUNDDOWN(ROUNDDOWN(ROUND(L163*VLOOKUP(K163,【参考】数式用!$A$4:$F$57,MATCH("処遇改善加算Ⅳ",【参考】数式用!$C$3:$F$3,0)+2,0),0),0)*AA163*0.5,0), "")</f>
        <v/>
      </c>
      <c r="AF163" s="340"/>
      <c r="AG163" s="341"/>
      <c r="AH163" s="341"/>
      <c r="AI163" s="321"/>
      <c r="AJ163" s="323"/>
      <c r="AK163" s="342"/>
      <c r="AL163" s="327" t="str">
        <f t="shared" si="58"/>
        <v/>
      </c>
      <c r="AM163" s="328" t="str">
        <f t="shared" si="59"/>
        <v/>
      </c>
      <c r="AN163" s="258"/>
      <c r="AO163" s="538" t="str">
        <f>IFERROR(VLOOKUP(K163,【参考】数式用!$A$2:$N$57,14,FALSE),"")</f>
        <v/>
      </c>
      <c r="AP163" s="538" t="str">
        <f t="shared" si="60"/>
        <v/>
      </c>
      <c r="AQ163" s="542" t="str">
        <f t="shared" si="61"/>
        <v/>
      </c>
      <c r="AR163" s="522" t="str">
        <f t="shared" si="62"/>
        <v>入力済</v>
      </c>
      <c r="AS163" s="538" t="str">
        <f t="shared" si="63"/>
        <v/>
      </c>
      <c r="AT163" s="522" t="str">
        <f t="shared" si="64"/>
        <v>入力済</v>
      </c>
      <c r="AU163" s="522" t="str">
        <f t="shared" si="65"/>
        <v/>
      </c>
      <c r="AV163" s="522" t="str">
        <f t="shared" si="66"/>
        <v/>
      </c>
      <c r="AW163" s="538" t="str">
        <f t="shared" si="67"/>
        <v/>
      </c>
      <c r="AX163" s="538" t="str">
        <f t="shared" si="68"/>
        <v/>
      </c>
      <c r="AY163" s="522" t="str">
        <f>IFERROR(VLOOKUP(K163,【参考】数式用!$AR$5:$AS$39,2, FALSE), "")</f>
        <v/>
      </c>
      <c r="AZ163" s="538" t="str">
        <f t="shared" si="69"/>
        <v/>
      </c>
      <c r="BA163" s="541" t="str">
        <f t="shared" si="70"/>
        <v>入力済</v>
      </c>
      <c r="BB163" s="522" t="str">
        <f>IFERROR(VLOOKUP(K163,【参考】数式用!$AX$3:$AY$59, 2, FALSE), "")</f>
        <v/>
      </c>
      <c r="BC163" s="538" t="str">
        <f t="shared" si="71"/>
        <v/>
      </c>
      <c r="BD163" s="541" t="str">
        <f t="shared" si="72"/>
        <v>入力済</v>
      </c>
      <c r="BE163" s="539" t="str">
        <f t="shared" si="73"/>
        <v/>
      </c>
      <c r="BF163" s="539" t="str">
        <f t="shared" si="74"/>
        <v/>
      </c>
    </row>
    <row r="164" spans="1:58" ht="109.95" customHeight="1" thickBot="1">
      <c r="A164" s="306">
        <v>152</v>
      </c>
      <c r="B164" s="687" t="str">
        <f>IF(基本情報入力シート!B186="","",基本情報入力シート!B186)</f>
        <v/>
      </c>
      <c r="C164" s="688"/>
      <c r="D164" s="688"/>
      <c r="E164" s="688"/>
      <c r="F164" s="689"/>
      <c r="G164" s="330" t="str">
        <f>IF(基本情報入力シート!L186="", "", 基本情報入力シート!L186)</f>
        <v/>
      </c>
      <c r="H164" s="330" t="str">
        <f>IF(基本情報入力シート!Q186="", "", 基本情報入力シート!Q186)</f>
        <v/>
      </c>
      <c r="I164" s="330" t="str">
        <f>IF(基本情報入力シート!V186="", "", 基本情報入力シート!V186)</f>
        <v/>
      </c>
      <c r="J164" s="330" t="str">
        <f>IF(基本情報入力シート!W186="", "", 基本情報入力シート!W186)</f>
        <v/>
      </c>
      <c r="K164" s="330" t="str">
        <f>IF(基本情報入力シート!Z186="", "", 基本情報入力シート!Z186)</f>
        <v/>
      </c>
      <c r="L164" s="331" t="str">
        <f>IF(基本情報入力シート!AF186=0, "",基本情報入力シート!AF186)</f>
        <v/>
      </c>
      <c r="M164" s="567"/>
      <c r="N164" s="505" t="str">
        <f>IFERROR(VLOOKUP(K164,【参考】数式用!$A$2:$F$57,MATCH(M164,【参考】数式用!$C$3:$F$3,0)+2,0),"")</f>
        <v/>
      </c>
      <c r="O164" s="499"/>
      <c r="P164" s="333" t="str">
        <f>IFERROR(VLOOKUP(K164,【参考】数式用!$A$2:$F$57,MATCH(O164,【参考】数式用!$C$3:$F$3,0)+2,0),"")</f>
        <v/>
      </c>
      <c r="Q164" s="313" t="s">
        <v>113</v>
      </c>
      <c r="R164" s="311"/>
      <c r="S164" s="312" t="s">
        <v>178</v>
      </c>
      <c r="T164" s="311"/>
      <c r="U164" s="312" t="s">
        <v>179</v>
      </c>
      <c r="V164" s="311"/>
      <c r="W164" s="312" t="s">
        <v>178</v>
      </c>
      <c r="X164" s="311"/>
      <c r="Y164" s="312" t="s">
        <v>180</v>
      </c>
      <c r="Z164" s="312" t="s">
        <v>181</v>
      </c>
      <c r="AA164" s="312" t="str">
        <f t="shared" si="55"/>
        <v/>
      </c>
      <c r="AB164" s="308" t="s">
        <v>182</v>
      </c>
      <c r="AC164" s="309" t="str">
        <f t="shared" si="56"/>
        <v/>
      </c>
      <c r="AD164" s="501" t="str">
        <f t="shared" si="57"/>
        <v/>
      </c>
      <c r="AE164" s="310" t="str">
        <f>IFERROR(ROUNDDOWN(ROUNDDOWN(ROUND(L164*VLOOKUP(K164,【参考】数式用!$A$4:$F$57,MATCH("処遇改善加算Ⅳ",【参考】数式用!$C$3:$F$3,0)+2,0),0),0)*AA164*0.5,0), "")</f>
        <v/>
      </c>
      <c r="AF164" s="340"/>
      <c r="AG164" s="341"/>
      <c r="AH164" s="341"/>
      <c r="AI164" s="321"/>
      <c r="AJ164" s="323"/>
      <c r="AK164" s="342"/>
      <c r="AL164" s="327" t="str">
        <f t="shared" si="58"/>
        <v/>
      </c>
      <c r="AM164" s="328" t="str">
        <f t="shared" si="59"/>
        <v/>
      </c>
      <c r="AN164" s="258"/>
      <c r="AO164" s="538" t="str">
        <f>IFERROR(VLOOKUP(K164,【参考】数式用!$A$2:$N$57,14,FALSE),"")</f>
        <v/>
      </c>
      <c r="AP164" s="538" t="str">
        <f t="shared" si="60"/>
        <v/>
      </c>
      <c r="AQ164" s="542" t="str">
        <f t="shared" si="61"/>
        <v/>
      </c>
      <c r="AR164" s="522" t="str">
        <f t="shared" si="62"/>
        <v>入力済</v>
      </c>
      <c r="AS164" s="538" t="str">
        <f t="shared" si="63"/>
        <v/>
      </c>
      <c r="AT164" s="522" t="str">
        <f t="shared" si="64"/>
        <v>入力済</v>
      </c>
      <c r="AU164" s="522" t="str">
        <f t="shared" si="65"/>
        <v/>
      </c>
      <c r="AV164" s="522" t="str">
        <f t="shared" si="66"/>
        <v/>
      </c>
      <c r="AW164" s="538" t="str">
        <f t="shared" si="67"/>
        <v/>
      </c>
      <c r="AX164" s="538" t="str">
        <f t="shared" si="68"/>
        <v/>
      </c>
      <c r="AY164" s="522" t="str">
        <f>IFERROR(VLOOKUP(K164,【参考】数式用!$AR$5:$AS$39,2, FALSE), "")</f>
        <v/>
      </c>
      <c r="AZ164" s="538" t="str">
        <f t="shared" si="69"/>
        <v/>
      </c>
      <c r="BA164" s="541" t="str">
        <f t="shared" si="70"/>
        <v>入力済</v>
      </c>
      <c r="BB164" s="522" t="str">
        <f>IFERROR(VLOOKUP(K164,【参考】数式用!$AX$3:$AY$59, 2, FALSE), "")</f>
        <v/>
      </c>
      <c r="BC164" s="538" t="str">
        <f t="shared" si="71"/>
        <v/>
      </c>
      <c r="BD164" s="541" t="str">
        <f t="shared" si="72"/>
        <v>入力済</v>
      </c>
      <c r="BE164" s="539" t="str">
        <f t="shared" si="73"/>
        <v/>
      </c>
      <c r="BF164" s="539" t="str">
        <f t="shared" si="74"/>
        <v/>
      </c>
    </row>
    <row r="165" spans="1:58" ht="109.95" customHeight="1" thickBot="1">
      <c r="A165" s="306">
        <v>153</v>
      </c>
      <c r="B165" s="687" t="str">
        <f>IF(基本情報入力シート!B187="","",基本情報入力シート!B187)</f>
        <v/>
      </c>
      <c r="C165" s="688"/>
      <c r="D165" s="688"/>
      <c r="E165" s="688"/>
      <c r="F165" s="689"/>
      <c r="G165" s="330" t="str">
        <f>IF(基本情報入力シート!L187="", "", 基本情報入力シート!L187)</f>
        <v/>
      </c>
      <c r="H165" s="330" t="str">
        <f>IF(基本情報入力シート!Q187="", "", 基本情報入力シート!Q187)</f>
        <v/>
      </c>
      <c r="I165" s="330" t="str">
        <f>IF(基本情報入力シート!V187="", "", 基本情報入力シート!V187)</f>
        <v/>
      </c>
      <c r="J165" s="330" t="str">
        <f>IF(基本情報入力シート!W187="", "", 基本情報入力シート!W187)</f>
        <v/>
      </c>
      <c r="K165" s="330" t="str">
        <f>IF(基本情報入力シート!Z187="", "", 基本情報入力シート!Z187)</f>
        <v/>
      </c>
      <c r="L165" s="331" t="str">
        <f>IF(基本情報入力シート!AF187=0, "",基本情報入力シート!AF187)</f>
        <v/>
      </c>
      <c r="M165" s="567"/>
      <c r="N165" s="505" t="str">
        <f>IFERROR(VLOOKUP(K165,【参考】数式用!$A$2:$F$57,MATCH(M165,【参考】数式用!$C$3:$F$3,0)+2,0),"")</f>
        <v/>
      </c>
      <c r="O165" s="499"/>
      <c r="P165" s="333" t="str">
        <f>IFERROR(VLOOKUP(K165,【参考】数式用!$A$2:$F$57,MATCH(O165,【参考】数式用!$C$3:$F$3,0)+2,0),"")</f>
        <v/>
      </c>
      <c r="Q165" s="313" t="s">
        <v>113</v>
      </c>
      <c r="R165" s="311"/>
      <c r="S165" s="312" t="s">
        <v>178</v>
      </c>
      <c r="T165" s="311"/>
      <c r="U165" s="312" t="s">
        <v>179</v>
      </c>
      <c r="V165" s="311"/>
      <c r="W165" s="312" t="s">
        <v>178</v>
      </c>
      <c r="X165" s="311"/>
      <c r="Y165" s="312" t="s">
        <v>180</v>
      </c>
      <c r="Z165" s="312" t="s">
        <v>181</v>
      </c>
      <c r="AA165" s="312" t="str">
        <f t="shared" si="55"/>
        <v/>
      </c>
      <c r="AB165" s="308" t="s">
        <v>182</v>
      </c>
      <c r="AC165" s="309" t="str">
        <f t="shared" si="56"/>
        <v/>
      </c>
      <c r="AD165" s="501" t="str">
        <f t="shared" si="57"/>
        <v/>
      </c>
      <c r="AE165" s="310" t="str">
        <f>IFERROR(ROUNDDOWN(ROUNDDOWN(ROUND(L165*VLOOKUP(K165,【参考】数式用!$A$4:$F$57,MATCH("処遇改善加算Ⅳ",【参考】数式用!$C$3:$F$3,0)+2,0),0),0)*AA165*0.5,0), "")</f>
        <v/>
      </c>
      <c r="AF165" s="340"/>
      <c r="AG165" s="341"/>
      <c r="AH165" s="341"/>
      <c r="AI165" s="321"/>
      <c r="AJ165" s="323"/>
      <c r="AK165" s="342"/>
      <c r="AL165" s="327" t="str">
        <f t="shared" si="58"/>
        <v/>
      </c>
      <c r="AM165" s="328" t="str">
        <f t="shared" si="59"/>
        <v/>
      </c>
      <c r="AN165" s="258"/>
      <c r="AO165" s="538" t="str">
        <f>IFERROR(VLOOKUP(K165,【参考】数式用!$A$2:$N$57,14,FALSE),"")</f>
        <v/>
      </c>
      <c r="AP165" s="538" t="str">
        <f t="shared" si="60"/>
        <v/>
      </c>
      <c r="AQ165" s="542" t="str">
        <f t="shared" si="61"/>
        <v/>
      </c>
      <c r="AR165" s="522" t="str">
        <f t="shared" si="62"/>
        <v>入力済</v>
      </c>
      <c r="AS165" s="538" t="str">
        <f t="shared" si="63"/>
        <v/>
      </c>
      <c r="AT165" s="522" t="str">
        <f t="shared" si="64"/>
        <v>入力済</v>
      </c>
      <c r="AU165" s="522" t="str">
        <f t="shared" si="65"/>
        <v/>
      </c>
      <c r="AV165" s="522" t="str">
        <f t="shared" si="66"/>
        <v/>
      </c>
      <c r="AW165" s="538" t="str">
        <f t="shared" si="67"/>
        <v/>
      </c>
      <c r="AX165" s="538" t="str">
        <f t="shared" si="68"/>
        <v/>
      </c>
      <c r="AY165" s="522" t="str">
        <f>IFERROR(VLOOKUP(K165,【参考】数式用!$AR$5:$AS$39,2, FALSE), "")</f>
        <v/>
      </c>
      <c r="AZ165" s="538" t="str">
        <f t="shared" si="69"/>
        <v/>
      </c>
      <c r="BA165" s="541" t="str">
        <f t="shared" si="70"/>
        <v>入力済</v>
      </c>
      <c r="BB165" s="522" t="str">
        <f>IFERROR(VLOOKUP(K165,【参考】数式用!$AX$3:$AY$59, 2, FALSE), "")</f>
        <v/>
      </c>
      <c r="BC165" s="538" t="str">
        <f t="shared" si="71"/>
        <v/>
      </c>
      <c r="BD165" s="541" t="str">
        <f t="shared" si="72"/>
        <v>入力済</v>
      </c>
      <c r="BE165" s="539" t="str">
        <f t="shared" si="73"/>
        <v/>
      </c>
      <c r="BF165" s="539" t="str">
        <f t="shared" si="74"/>
        <v/>
      </c>
    </row>
    <row r="166" spans="1:58" ht="109.95" customHeight="1" thickBot="1">
      <c r="A166" s="306">
        <v>154</v>
      </c>
      <c r="B166" s="687" t="str">
        <f>IF(基本情報入力シート!B188="","",基本情報入力シート!B188)</f>
        <v/>
      </c>
      <c r="C166" s="688"/>
      <c r="D166" s="688"/>
      <c r="E166" s="688"/>
      <c r="F166" s="689"/>
      <c r="G166" s="330" t="str">
        <f>IF(基本情報入力シート!L188="", "", 基本情報入力シート!L188)</f>
        <v/>
      </c>
      <c r="H166" s="330" t="str">
        <f>IF(基本情報入力シート!Q188="", "", 基本情報入力シート!Q188)</f>
        <v/>
      </c>
      <c r="I166" s="330" t="str">
        <f>IF(基本情報入力シート!V188="", "", 基本情報入力シート!V188)</f>
        <v/>
      </c>
      <c r="J166" s="330" t="str">
        <f>IF(基本情報入力シート!W188="", "", 基本情報入力シート!W188)</f>
        <v/>
      </c>
      <c r="K166" s="330" t="str">
        <f>IF(基本情報入力シート!Z188="", "", 基本情報入力シート!Z188)</f>
        <v/>
      </c>
      <c r="L166" s="331" t="str">
        <f>IF(基本情報入力シート!AF188=0, "",基本情報入力シート!AF188)</f>
        <v/>
      </c>
      <c r="M166" s="567"/>
      <c r="N166" s="505" t="str">
        <f>IFERROR(VLOOKUP(K166,【参考】数式用!$A$2:$F$57,MATCH(M166,【参考】数式用!$C$3:$F$3,0)+2,0),"")</f>
        <v/>
      </c>
      <c r="O166" s="499"/>
      <c r="P166" s="333" t="str">
        <f>IFERROR(VLOOKUP(K166,【参考】数式用!$A$2:$F$57,MATCH(O166,【参考】数式用!$C$3:$F$3,0)+2,0),"")</f>
        <v/>
      </c>
      <c r="Q166" s="313" t="s">
        <v>113</v>
      </c>
      <c r="R166" s="311"/>
      <c r="S166" s="312" t="s">
        <v>178</v>
      </c>
      <c r="T166" s="311"/>
      <c r="U166" s="312" t="s">
        <v>179</v>
      </c>
      <c r="V166" s="311"/>
      <c r="W166" s="312" t="s">
        <v>178</v>
      </c>
      <c r="X166" s="311"/>
      <c r="Y166" s="312" t="s">
        <v>180</v>
      </c>
      <c r="Z166" s="312" t="s">
        <v>181</v>
      </c>
      <c r="AA166" s="312" t="str">
        <f t="shared" si="55"/>
        <v/>
      </c>
      <c r="AB166" s="308" t="s">
        <v>182</v>
      </c>
      <c r="AC166" s="309" t="str">
        <f t="shared" si="56"/>
        <v/>
      </c>
      <c r="AD166" s="501" t="str">
        <f t="shared" si="57"/>
        <v/>
      </c>
      <c r="AE166" s="310" t="str">
        <f>IFERROR(ROUNDDOWN(ROUNDDOWN(ROUND(L166*VLOOKUP(K166,【参考】数式用!$A$4:$F$57,MATCH("処遇改善加算Ⅳ",【参考】数式用!$C$3:$F$3,0)+2,0),0),0)*AA166*0.5,0), "")</f>
        <v/>
      </c>
      <c r="AF166" s="340"/>
      <c r="AG166" s="341"/>
      <c r="AH166" s="341"/>
      <c r="AI166" s="321"/>
      <c r="AJ166" s="323"/>
      <c r="AK166" s="342"/>
      <c r="AL166" s="327" t="str">
        <f t="shared" si="58"/>
        <v/>
      </c>
      <c r="AM166" s="328" t="str">
        <f t="shared" si="59"/>
        <v/>
      </c>
      <c r="AN166" s="258"/>
      <c r="AO166" s="538" t="str">
        <f>IFERROR(VLOOKUP(K166,【参考】数式用!$A$2:$N$57,14,FALSE),"")</f>
        <v/>
      </c>
      <c r="AP166" s="538" t="str">
        <f t="shared" si="60"/>
        <v/>
      </c>
      <c r="AQ166" s="542" t="str">
        <f t="shared" si="61"/>
        <v/>
      </c>
      <c r="AR166" s="522" t="str">
        <f t="shared" si="62"/>
        <v>入力済</v>
      </c>
      <c r="AS166" s="538" t="str">
        <f t="shared" si="63"/>
        <v/>
      </c>
      <c r="AT166" s="522" t="str">
        <f t="shared" si="64"/>
        <v>入力済</v>
      </c>
      <c r="AU166" s="522" t="str">
        <f t="shared" si="65"/>
        <v/>
      </c>
      <c r="AV166" s="522" t="str">
        <f t="shared" si="66"/>
        <v/>
      </c>
      <c r="AW166" s="538" t="str">
        <f t="shared" si="67"/>
        <v/>
      </c>
      <c r="AX166" s="538" t="str">
        <f t="shared" si="68"/>
        <v/>
      </c>
      <c r="AY166" s="522" t="str">
        <f>IFERROR(VLOOKUP(K166,【参考】数式用!$AR$5:$AS$39,2, FALSE), "")</f>
        <v/>
      </c>
      <c r="AZ166" s="538" t="str">
        <f t="shared" si="69"/>
        <v/>
      </c>
      <c r="BA166" s="541" t="str">
        <f t="shared" si="70"/>
        <v>入力済</v>
      </c>
      <c r="BB166" s="522" t="str">
        <f>IFERROR(VLOOKUP(K166,【参考】数式用!$AX$3:$AY$59, 2, FALSE), "")</f>
        <v/>
      </c>
      <c r="BC166" s="538" t="str">
        <f t="shared" si="71"/>
        <v/>
      </c>
      <c r="BD166" s="541" t="str">
        <f t="shared" si="72"/>
        <v>入力済</v>
      </c>
      <c r="BE166" s="539" t="str">
        <f t="shared" si="73"/>
        <v/>
      </c>
      <c r="BF166" s="539" t="str">
        <f t="shared" si="74"/>
        <v/>
      </c>
    </row>
    <row r="167" spans="1:58" ht="109.95" customHeight="1" thickBot="1">
      <c r="A167" s="306">
        <v>155</v>
      </c>
      <c r="B167" s="687" t="str">
        <f>IF(基本情報入力シート!B189="","",基本情報入力シート!B189)</f>
        <v/>
      </c>
      <c r="C167" s="688"/>
      <c r="D167" s="688"/>
      <c r="E167" s="688"/>
      <c r="F167" s="689"/>
      <c r="G167" s="330" t="str">
        <f>IF(基本情報入力シート!L189="", "", 基本情報入力シート!L189)</f>
        <v/>
      </c>
      <c r="H167" s="330" t="str">
        <f>IF(基本情報入力シート!Q189="", "", 基本情報入力シート!Q189)</f>
        <v/>
      </c>
      <c r="I167" s="330" t="str">
        <f>IF(基本情報入力シート!V189="", "", 基本情報入力シート!V189)</f>
        <v/>
      </c>
      <c r="J167" s="330" t="str">
        <f>IF(基本情報入力シート!W189="", "", 基本情報入力シート!W189)</f>
        <v/>
      </c>
      <c r="K167" s="330" t="str">
        <f>IF(基本情報入力シート!Z189="", "", 基本情報入力シート!Z189)</f>
        <v/>
      </c>
      <c r="L167" s="331" t="str">
        <f>IF(基本情報入力シート!AF189=0, "",基本情報入力シート!AF189)</f>
        <v/>
      </c>
      <c r="M167" s="567"/>
      <c r="N167" s="505" t="str">
        <f>IFERROR(VLOOKUP(K167,【参考】数式用!$A$2:$F$57,MATCH(M167,【参考】数式用!$C$3:$F$3,0)+2,0),"")</f>
        <v/>
      </c>
      <c r="O167" s="499"/>
      <c r="P167" s="333" t="str">
        <f>IFERROR(VLOOKUP(K167,【参考】数式用!$A$2:$F$57,MATCH(O167,【参考】数式用!$C$3:$F$3,0)+2,0),"")</f>
        <v/>
      </c>
      <c r="Q167" s="313" t="s">
        <v>113</v>
      </c>
      <c r="R167" s="311"/>
      <c r="S167" s="312" t="s">
        <v>178</v>
      </c>
      <c r="T167" s="311"/>
      <c r="U167" s="312" t="s">
        <v>179</v>
      </c>
      <c r="V167" s="311"/>
      <c r="W167" s="312" t="s">
        <v>178</v>
      </c>
      <c r="X167" s="311"/>
      <c r="Y167" s="312" t="s">
        <v>180</v>
      </c>
      <c r="Z167" s="312" t="s">
        <v>181</v>
      </c>
      <c r="AA167" s="312" t="str">
        <f t="shared" si="55"/>
        <v/>
      </c>
      <c r="AB167" s="308" t="s">
        <v>182</v>
      </c>
      <c r="AC167" s="309" t="str">
        <f t="shared" si="56"/>
        <v/>
      </c>
      <c r="AD167" s="501" t="str">
        <f t="shared" si="57"/>
        <v/>
      </c>
      <c r="AE167" s="310" t="str">
        <f>IFERROR(ROUNDDOWN(ROUNDDOWN(ROUND(L167*VLOOKUP(K167,【参考】数式用!$A$4:$F$57,MATCH("処遇改善加算Ⅳ",【参考】数式用!$C$3:$F$3,0)+2,0),0),0)*AA167*0.5,0), "")</f>
        <v/>
      </c>
      <c r="AF167" s="340"/>
      <c r="AG167" s="341"/>
      <c r="AH167" s="341"/>
      <c r="AI167" s="321"/>
      <c r="AJ167" s="323"/>
      <c r="AK167" s="342"/>
      <c r="AL167" s="327" t="str">
        <f t="shared" si="58"/>
        <v/>
      </c>
      <c r="AM167" s="328" t="str">
        <f t="shared" si="59"/>
        <v/>
      </c>
      <c r="AN167" s="258"/>
      <c r="AO167" s="538" t="str">
        <f>IFERROR(VLOOKUP(K167,【参考】数式用!$A$2:$N$57,14,FALSE),"")</f>
        <v/>
      </c>
      <c r="AP167" s="538" t="str">
        <f t="shared" si="60"/>
        <v/>
      </c>
      <c r="AQ167" s="542" t="str">
        <f t="shared" si="61"/>
        <v/>
      </c>
      <c r="AR167" s="522" t="str">
        <f t="shared" si="62"/>
        <v>入力済</v>
      </c>
      <c r="AS167" s="538" t="str">
        <f t="shared" si="63"/>
        <v/>
      </c>
      <c r="AT167" s="522" t="str">
        <f t="shared" si="64"/>
        <v>入力済</v>
      </c>
      <c r="AU167" s="522" t="str">
        <f t="shared" si="65"/>
        <v/>
      </c>
      <c r="AV167" s="522" t="str">
        <f t="shared" si="66"/>
        <v/>
      </c>
      <c r="AW167" s="538" t="str">
        <f t="shared" si="67"/>
        <v/>
      </c>
      <c r="AX167" s="538" t="str">
        <f t="shared" si="68"/>
        <v/>
      </c>
      <c r="AY167" s="522" t="str">
        <f>IFERROR(VLOOKUP(K167,【参考】数式用!$AR$5:$AS$39,2, FALSE), "")</f>
        <v/>
      </c>
      <c r="AZ167" s="538" t="str">
        <f t="shared" si="69"/>
        <v/>
      </c>
      <c r="BA167" s="541" t="str">
        <f t="shared" si="70"/>
        <v>入力済</v>
      </c>
      <c r="BB167" s="522" t="str">
        <f>IFERROR(VLOOKUP(K167,【参考】数式用!$AX$3:$AY$59, 2, FALSE), "")</f>
        <v/>
      </c>
      <c r="BC167" s="538" t="str">
        <f t="shared" si="71"/>
        <v/>
      </c>
      <c r="BD167" s="541" t="str">
        <f t="shared" si="72"/>
        <v>入力済</v>
      </c>
      <c r="BE167" s="539" t="str">
        <f t="shared" si="73"/>
        <v/>
      </c>
      <c r="BF167" s="539" t="str">
        <f t="shared" si="74"/>
        <v/>
      </c>
    </row>
    <row r="168" spans="1:58" ht="109.95" customHeight="1" thickBot="1">
      <c r="A168" s="306">
        <v>156</v>
      </c>
      <c r="B168" s="687" t="str">
        <f>IF(基本情報入力シート!B190="","",基本情報入力シート!B190)</f>
        <v/>
      </c>
      <c r="C168" s="688"/>
      <c r="D168" s="688"/>
      <c r="E168" s="688"/>
      <c r="F168" s="689"/>
      <c r="G168" s="330" t="str">
        <f>IF(基本情報入力シート!L190="", "", 基本情報入力シート!L190)</f>
        <v/>
      </c>
      <c r="H168" s="330" t="str">
        <f>IF(基本情報入力シート!Q190="", "", 基本情報入力シート!Q190)</f>
        <v/>
      </c>
      <c r="I168" s="330" t="str">
        <f>IF(基本情報入力シート!V190="", "", 基本情報入力シート!V190)</f>
        <v/>
      </c>
      <c r="J168" s="330" t="str">
        <f>IF(基本情報入力シート!W190="", "", 基本情報入力シート!W190)</f>
        <v/>
      </c>
      <c r="K168" s="330" t="str">
        <f>IF(基本情報入力シート!Z190="", "", 基本情報入力シート!Z190)</f>
        <v/>
      </c>
      <c r="L168" s="331" t="str">
        <f>IF(基本情報入力シート!AF190=0, "",基本情報入力シート!AF190)</f>
        <v/>
      </c>
      <c r="M168" s="567"/>
      <c r="N168" s="505" t="str">
        <f>IFERROR(VLOOKUP(K168,【参考】数式用!$A$2:$F$57,MATCH(M168,【参考】数式用!$C$3:$F$3,0)+2,0),"")</f>
        <v/>
      </c>
      <c r="O168" s="499"/>
      <c r="P168" s="333" t="str">
        <f>IFERROR(VLOOKUP(K168,【参考】数式用!$A$2:$F$57,MATCH(O168,【参考】数式用!$C$3:$F$3,0)+2,0),"")</f>
        <v/>
      </c>
      <c r="Q168" s="313" t="s">
        <v>113</v>
      </c>
      <c r="R168" s="311"/>
      <c r="S168" s="312" t="s">
        <v>178</v>
      </c>
      <c r="T168" s="311"/>
      <c r="U168" s="312" t="s">
        <v>179</v>
      </c>
      <c r="V168" s="311"/>
      <c r="W168" s="312" t="s">
        <v>178</v>
      </c>
      <c r="X168" s="311"/>
      <c r="Y168" s="312" t="s">
        <v>180</v>
      </c>
      <c r="Z168" s="312" t="s">
        <v>181</v>
      </c>
      <c r="AA168" s="312" t="str">
        <f t="shared" si="55"/>
        <v/>
      </c>
      <c r="AB168" s="308" t="s">
        <v>182</v>
      </c>
      <c r="AC168" s="309" t="str">
        <f t="shared" si="56"/>
        <v/>
      </c>
      <c r="AD168" s="501" t="str">
        <f t="shared" si="57"/>
        <v/>
      </c>
      <c r="AE168" s="310" t="str">
        <f>IFERROR(ROUNDDOWN(ROUNDDOWN(ROUND(L168*VLOOKUP(K168,【参考】数式用!$A$4:$F$57,MATCH("処遇改善加算Ⅳ",【参考】数式用!$C$3:$F$3,0)+2,0),0),0)*AA168*0.5,0), "")</f>
        <v/>
      </c>
      <c r="AF168" s="340"/>
      <c r="AG168" s="341"/>
      <c r="AH168" s="341"/>
      <c r="AI168" s="321"/>
      <c r="AJ168" s="323"/>
      <c r="AK168" s="342"/>
      <c r="AL168" s="327" t="str">
        <f t="shared" si="58"/>
        <v/>
      </c>
      <c r="AM168" s="328" t="str">
        <f t="shared" si="59"/>
        <v/>
      </c>
      <c r="AN168" s="258"/>
      <c r="AO168" s="538" t="str">
        <f>IFERROR(VLOOKUP(K168,【参考】数式用!$A$2:$N$57,14,FALSE),"")</f>
        <v/>
      </c>
      <c r="AP168" s="538" t="str">
        <f t="shared" si="60"/>
        <v/>
      </c>
      <c r="AQ168" s="542" t="str">
        <f t="shared" si="61"/>
        <v/>
      </c>
      <c r="AR168" s="522" t="str">
        <f t="shared" si="62"/>
        <v>入力済</v>
      </c>
      <c r="AS168" s="538" t="str">
        <f t="shared" si="63"/>
        <v/>
      </c>
      <c r="AT168" s="522" t="str">
        <f t="shared" si="64"/>
        <v>入力済</v>
      </c>
      <c r="AU168" s="522" t="str">
        <f t="shared" si="65"/>
        <v/>
      </c>
      <c r="AV168" s="522" t="str">
        <f t="shared" si="66"/>
        <v/>
      </c>
      <c r="AW168" s="538" t="str">
        <f t="shared" si="67"/>
        <v/>
      </c>
      <c r="AX168" s="538" t="str">
        <f t="shared" si="68"/>
        <v/>
      </c>
      <c r="AY168" s="522" t="str">
        <f>IFERROR(VLOOKUP(K168,【参考】数式用!$AR$5:$AS$39,2, FALSE), "")</f>
        <v/>
      </c>
      <c r="AZ168" s="538" t="str">
        <f t="shared" si="69"/>
        <v/>
      </c>
      <c r="BA168" s="541" t="str">
        <f t="shared" si="70"/>
        <v>入力済</v>
      </c>
      <c r="BB168" s="522" t="str">
        <f>IFERROR(VLOOKUP(K168,【参考】数式用!$AX$3:$AY$59, 2, FALSE), "")</f>
        <v/>
      </c>
      <c r="BC168" s="538" t="str">
        <f t="shared" si="71"/>
        <v/>
      </c>
      <c r="BD168" s="541" t="str">
        <f t="shared" si="72"/>
        <v>入力済</v>
      </c>
      <c r="BE168" s="539" t="str">
        <f t="shared" si="73"/>
        <v/>
      </c>
      <c r="BF168" s="539" t="str">
        <f t="shared" si="74"/>
        <v/>
      </c>
    </row>
    <row r="169" spans="1:58" ht="109.95" customHeight="1" thickBot="1">
      <c r="A169" s="306">
        <v>157</v>
      </c>
      <c r="B169" s="687" t="str">
        <f>IF(基本情報入力シート!B191="","",基本情報入力シート!B191)</f>
        <v/>
      </c>
      <c r="C169" s="688"/>
      <c r="D169" s="688"/>
      <c r="E169" s="688"/>
      <c r="F169" s="689"/>
      <c r="G169" s="330" t="str">
        <f>IF(基本情報入力シート!L191="", "", 基本情報入力シート!L191)</f>
        <v/>
      </c>
      <c r="H169" s="330" t="str">
        <f>IF(基本情報入力シート!Q191="", "", 基本情報入力シート!Q191)</f>
        <v/>
      </c>
      <c r="I169" s="330" t="str">
        <f>IF(基本情報入力シート!V191="", "", 基本情報入力シート!V191)</f>
        <v/>
      </c>
      <c r="J169" s="330" t="str">
        <f>IF(基本情報入力シート!W191="", "", 基本情報入力シート!W191)</f>
        <v/>
      </c>
      <c r="K169" s="330" t="str">
        <f>IF(基本情報入力シート!Z191="", "", 基本情報入力シート!Z191)</f>
        <v/>
      </c>
      <c r="L169" s="331" t="str">
        <f>IF(基本情報入力シート!AF191=0, "",基本情報入力シート!AF191)</f>
        <v/>
      </c>
      <c r="M169" s="567"/>
      <c r="N169" s="505" t="str">
        <f>IFERROR(VLOOKUP(K169,【参考】数式用!$A$2:$F$57,MATCH(M169,【参考】数式用!$C$3:$F$3,0)+2,0),"")</f>
        <v/>
      </c>
      <c r="O169" s="499"/>
      <c r="P169" s="333" t="str">
        <f>IFERROR(VLOOKUP(K169,【参考】数式用!$A$2:$F$57,MATCH(O169,【参考】数式用!$C$3:$F$3,0)+2,0),"")</f>
        <v/>
      </c>
      <c r="Q169" s="313" t="s">
        <v>113</v>
      </c>
      <c r="R169" s="311"/>
      <c r="S169" s="312" t="s">
        <v>178</v>
      </c>
      <c r="T169" s="311"/>
      <c r="U169" s="312" t="s">
        <v>179</v>
      </c>
      <c r="V169" s="311"/>
      <c r="W169" s="312" t="s">
        <v>178</v>
      </c>
      <c r="X169" s="311"/>
      <c r="Y169" s="312" t="s">
        <v>180</v>
      </c>
      <c r="Z169" s="312" t="s">
        <v>181</v>
      </c>
      <c r="AA169" s="312" t="str">
        <f t="shared" si="55"/>
        <v/>
      </c>
      <c r="AB169" s="308" t="s">
        <v>182</v>
      </c>
      <c r="AC169" s="309" t="str">
        <f t="shared" si="56"/>
        <v/>
      </c>
      <c r="AD169" s="501" t="str">
        <f t="shared" si="57"/>
        <v/>
      </c>
      <c r="AE169" s="310" t="str">
        <f>IFERROR(ROUNDDOWN(ROUNDDOWN(ROUND(L169*VLOOKUP(K169,【参考】数式用!$A$4:$F$57,MATCH("処遇改善加算Ⅳ",【参考】数式用!$C$3:$F$3,0)+2,0),0),0)*AA169*0.5,0), "")</f>
        <v/>
      </c>
      <c r="AF169" s="340"/>
      <c r="AG169" s="341"/>
      <c r="AH169" s="341"/>
      <c r="AI169" s="321"/>
      <c r="AJ169" s="323"/>
      <c r="AK169" s="342"/>
      <c r="AL169" s="327" t="str">
        <f t="shared" si="58"/>
        <v/>
      </c>
      <c r="AM169" s="328" t="str">
        <f t="shared" si="59"/>
        <v/>
      </c>
      <c r="AN169" s="258"/>
      <c r="AO169" s="538" t="str">
        <f>IFERROR(VLOOKUP(K169,【参考】数式用!$A$2:$N$57,14,FALSE),"")</f>
        <v/>
      </c>
      <c r="AP169" s="538" t="str">
        <f t="shared" si="60"/>
        <v/>
      </c>
      <c r="AQ169" s="542" t="str">
        <f t="shared" si="61"/>
        <v/>
      </c>
      <c r="AR169" s="522" t="str">
        <f t="shared" si="62"/>
        <v>入力済</v>
      </c>
      <c r="AS169" s="538" t="str">
        <f t="shared" si="63"/>
        <v/>
      </c>
      <c r="AT169" s="522" t="str">
        <f t="shared" si="64"/>
        <v>入力済</v>
      </c>
      <c r="AU169" s="522" t="str">
        <f t="shared" si="65"/>
        <v/>
      </c>
      <c r="AV169" s="522" t="str">
        <f t="shared" si="66"/>
        <v/>
      </c>
      <c r="AW169" s="538" t="str">
        <f t="shared" si="67"/>
        <v/>
      </c>
      <c r="AX169" s="538" t="str">
        <f t="shared" si="68"/>
        <v/>
      </c>
      <c r="AY169" s="522" t="str">
        <f>IFERROR(VLOOKUP(K169,【参考】数式用!$AR$5:$AS$39,2, FALSE), "")</f>
        <v/>
      </c>
      <c r="AZ169" s="538" t="str">
        <f t="shared" si="69"/>
        <v/>
      </c>
      <c r="BA169" s="541" t="str">
        <f t="shared" si="70"/>
        <v>入力済</v>
      </c>
      <c r="BB169" s="522" t="str">
        <f>IFERROR(VLOOKUP(K169,【参考】数式用!$AX$3:$AY$59, 2, FALSE), "")</f>
        <v/>
      </c>
      <c r="BC169" s="538" t="str">
        <f t="shared" si="71"/>
        <v/>
      </c>
      <c r="BD169" s="541" t="str">
        <f t="shared" si="72"/>
        <v>入力済</v>
      </c>
      <c r="BE169" s="539" t="str">
        <f t="shared" si="73"/>
        <v/>
      </c>
      <c r="BF169" s="539" t="str">
        <f t="shared" si="74"/>
        <v/>
      </c>
    </row>
    <row r="170" spans="1:58" ht="109.95" customHeight="1" thickBot="1">
      <c r="A170" s="306">
        <v>158</v>
      </c>
      <c r="B170" s="687" t="str">
        <f>IF(基本情報入力シート!B192="","",基本情報入力シート!B192)</f>
        <v/>
      </c>
      <c r="C170" s="688"/>
      <c r="D170" s="688"/>
      <c r="E170" s="688"/>
      <c r="F170" s="689"/>
      <c r="G170" s="330" t="str">
        <f>IF(基本情報入力シート!L192="", "", 基本情報入力シート!L192)</f>
        <v/>
      </c>
      <c r="H170" s="330" t="str">
        <f>IF(基本情報入力シート!Q192="", "", 基本情報入力シート!Q192)</f>
        <v/>
      </c>
      <c r="I170" s="330" t="str">
        <f>IF(基本情報入力シート!V192="", "", 基本情報入力シート!V192)</f>
        <v/>
      </c>
      <c r="J170" s="330" t="str">
        <f>IF(基本情報入力シート!W192="", "", 基本情報入力シート!W192)</f>
        <v/>
      </c>
      <c r="K170" s="330" t="str">
        <f>IF(基本情報入力シート!Z192="", "", 基本情報入力シート!Z192)</f>
        <v/>
      </c>
      <c r="L170" s="331" t="str">
        <f>IF(基本情報入力シート!AF192=0, "",基本情報入力シート!AF192)</f>
        <v/>
      </c>
      <c r="M170" s="567"/>
      <c r="N170" s="505" t="str">
        <f>IFERROR(VLOOKUP(K170,【参考】数式用!$A$2:$F$57,MATCH(M170,【参考】数式用!$C$3:$F$3,0)+2,0),"")</f>
        <v/>
      </c>
      <c r="O170" s="499"/>
      <c r="P170" s="333" t="str">
        <f>IFERROR(VLOOKUP(K170,【参考】数式用!$A$2:$F$57,MATCH(O170,【参考】数式用!$C$3:$F$3,0)+2,0),"")</f>
        <v/>
      </c>
      <c r="Q170" s="313" t="s">
        <v>113</v>
      </c>
      <c r="R170" s="311"/>
      <c r="S170" s="312" t="s">
        <v>178</v>
      </c>
      <c r="T170" s="311"/>
      <c r="U170" s="312" t="s">
        <v>179</v>
      </c>
      <c r="V170" s="311"/>
      <c r="W170" s="312" t="s">
        <v>178</v>
      </c>
      <c r="X170" s="311"/>
      <c r="Y170" s="312" t="s">
        <v>180</v>
      </c>
      <c r="Z170" s="312" t="s">
        <v>181</v>
      </c>
      <c r="AA170" s="312" t="str">
        <f t="shared" si="55"/>
        <v/>
      </c>
      <c r="AB170" s="308" t="s">
        <v>182</v>
      </c>
      <c r="AC170" s="309" t="str">
        <f t="shared" si="56"/>
        <v/>
      </c>
      <c r="AD170" s="501" t="str">
        <f t="shared" si="57"/>
        <v/>
      </c>
      <c r="AE170" s="310" t="str">
        <f>IFERROR(ROUNDDOWN(ROUNDDOWN(ROUND(L170*VLOOKUP(K170,【参考】数式用!$A$4:$F$57,MATCH("処遇改善加算Ⅳ",【参考】数式用!$C$3:$F$3,0)+2,0),0),0)*AA170*0.5,0), "")</f>
        <v/>
      </c>
      <c r="AF170" s="340"/>
      <c r="AG170" s="341"/>
      <c r="AH170" s="341"/>
      <c r="AI170" s="321"/>
      <c r="AJ170" s="323"/>
      <c r="AK170" s="342"/>
      <c r="AL170" s="327" t="str">
        <f t="shared" si="58"/>
        <v/>
      </c>
      <c r="AM170" s="328" t="str">
        <f t="shared" si="59"/>
        <v/>
      </c>
      <c r="AN170" s="258"/>
      <c r="AO170" s="538" t="str">
        <f>IFERROR(VLOOKUP(K170,【参考】数式用!$A$2:$N$57,14,FALSE),"")</f>
        <v/>
      </c>
      <c r="AP170" s="538" t="str">
        <f t="shared" si="60"/>
        <v/>
      </c>
      <c r="AQ170" s="542" t="str">
        <f t="shared" si="61"/>
        <v/>
      </c>
      <c r="AR170" s="522" t="str">
        <f t="shared" si="62"/>
        <v>入力済</v>
      </c>
      <c r="AS170" s="538" t="str">
        <f t="shared" si="63"/>
        <v/>
      </c>
      <c r="AT170" s="522" t="str">
        <f t="shared" si="64"/>
        <v>入力済</v>
      </c>
      <c r="AU170" s="522" t="str">
        <f t="shared" si="65"/>
        <v/>
      </c>
      <c r="AV170" s="522" t="str">
        <f t="shared" si="66"/>
        <v/>
      </c>
      <c r="AW170" s="538" t="str">
        <f t="shared" si="67"/>
        <v/>
      </c>
      <c r="AX170" s="538" t="str">
        <f t="shared" si="68"/>
        <v/>
      </c>
      <c r="AY170" s="522" t="str">
        <f>IFERROR(VLOOKUP(K170,【参考】数式用!$AR$5:$AS$39,2, FALSE), "")</f>
        <v/>
      </c>
      <c r="AZ170" s="538" t="str">
        <f t="shared" si="69"/>
        <v/>
      </c>
      <c r="BA170" s="541" t="str">
        <f t="shared" si="70"/>
        <v>入力済</v>
      </c>
      <c r="BB170" s="522" t="str">
        <f>IFERROR(VLOOKUP(K170,【参考】数式用!$AX$3:$AY$59, 2, FALSE), "")</f>
        <v/>
      </c>
      <c r="BC170" s="538" t="str">
        <f t="shared" si="71"/>
        <v/>
      </c>
      <c r="BD170" s="541" t="str">
        <f t="shared" si="72"/>
        <v>入力済</v>
      </c>
      <c r="BE170" s="539" t="str">
        <f t="shared" si="73"/>
        <v/>
      </c>
      <c r="BF170" s="539" t="str">
        <f t="shared" si="74"/>
        <v/>
      </c>
    </row>
    <row r="171" spans="1:58" ht="109.95" customHeight="1" thickBot="1">
      <c r="A171" s="306">
        <v>159</v>
      </c>
      <c r="B171" s="687" t="str">
        <f>IF(基本情報入力シート!B193="","",基本情報入力シート!B193)</f>
        <v/>
      </c>
      <c r="C171" s="688"/>
      <c r="D171" s="688"/>
      <c r="E171" s="688"/>
      <c r="F171" s="689"/>
      <c r="G171" s="330" t="str">
        <f>IF(基本情報入力シート!L193="", "", 基本情報入力シート!L193)</f>
        <v/>
      </c>
      <c r="H171" s="330" t="str">
        <f>IF(基本情報入力シート!Q193="", "", 基本情報入力シート!Q193)</f>
        <v/>
      </c>
      <c r="I171" s="330" t="str">
        <f>IF(基本情報入力シート!V193="", "", 基本情報入力シート!V193)</f>
        <v/>
      </c>
      <c r="J171" s="330" t="str">
        <f>IF(基本情報入力シート!W193="", "", 基本情報入力シート!W193)</f>
        <v/>
      </c>
      <c r="K171" s="330" t="str">
        <f>IF(基本情報入力シート!Z193="", "", 基本情報入力シート!Z193)</f>
        <v/>
      </c>
      <c r="L171" s="331" t="str">
        <f>IF(基本情報入力シート!AF193=0, "",基本情報入力シート!AF193)</f>
        <v/>
      </c>
      <c r="M171" s="567"/>
      <c r="N171" s="505" t="str">
        <f>IFERROR(VLOOKUP(K171,【参考】数式用!$A$2:$F$57,MATCH(M171,【参考】数式用!$C$3:$F$3,0)+2,0),"")</f>
        <v/>
      </c>
      <c r="O171" s="499"/>
      <c r="P171" s="333" t="str">
        <f>IFERROR(VLOOKUP(K171,【参考】数式用!$A$2:$F$57,MATCH(O171,【参考】数式用!$C$3:$F$3,0)+2,0),"")</f>
        <v/>
      </c>
      <c r="Q171" s="313" t="s">
        <v>113</v>
      </c>
      <c r="R171" s="311"/>
      <c r="S171" s="312" t="s">
        <v>178</v>
      </c>
      <c r="T171" s="311"/>
      <c r="U171" s="312" t="s">
        <v>179</v>
      </c>
      <c r="V171" s="311"/>
      <c r="W171" s="312" t="s">
        <v>178</v>
      </c>
      <c r="X171" s="311"/>
      <c r="Y171" s="312" t="s">
        <v>180</v>
      </c>
      <c r="Z171" s="312" t="s">
        <v>181</v>
      </c>
      <c r="AA171" s="312" t="str">
        <f t="shared" si="55"/>
        <v/>
      </c>
      <c r="AB171" s="308" t="s">
        <v>182</v>
      </c>
      <c r="AC171" s="309" t="str">
        <f t="shared" si="56"/>
        <v/>
      </c>
      <c r="AD171" s="501" t="str">
        <f t="shared" si="57"/>
        <v/>
      </c>
      <c r="AE171" s="310" t="str">
        <f>IFERROR(ROUNDDOWN(ROUNDDOWN(ROUND(L171*VLOOKUP(K171,【参考】数式用!$A$4:$F$57,MATCH("処遇改善加算Ⅳ",【参考】数式用!$C$3:$F$3,0)+2,0),0),0)*AA171*0.5,0), "")</f>
        <v/>
      </c>
      <c r="AF171" s="340"/>
      <c r="AG171" s="341"/>
      <c r="AH171" s="341"/>
      <c r="AI171" s="321"/>
      <c r="AJ171" s="323"/>
      <c r="AK171" s="342"/>
      <c r="AL171" s="327" t="str">
        <f t="shared" si="58"/>
        <v/>
      </c>
      <c r="AM171" s="328" t="str">
        <f t="shared" si="59"/>
        <v/>
      </c>
      <c r="AN171" s="258"/>
      <c r="AO171" s="538" t="str">
        <f>IFERROR(VLOOKUP(K171,【参考】数式用!$A$2:$N$57,14,FALSE),"")</f>
        <v/>
      </c>
      <c r="AP171" s="538" t="str">
        <f t="shared" si="60"/>
        <v/>
      </c>
      <c r="AQ171" s="542" t="str">
        <f t="shared" si="61"/>
        <v/>
      </c>
      <c r="AR171" s="522" t="str">
        <f t="shared" si="62"/>
        <v>入力済</v>
      </c>
      <c r="AS171" s="538" t="str">
        <f t="shared" si="63"/>
        <v/>
      </c>
      <c r="AT171" s="522" t="str">
        <f t="shared" si="64"/>
        <v>入力済</v>
      </c>
      <c r="AU171" s="522" t="str">
        <f t="shared" si="65"/>
        <v/>
      </c>
      <c r="AV171" s="522" t="str">
        <f t="shared" si="66"/>
        <v/>
      </c>
      <c r="AW171" s="538" t="str">
        <f t="shared" si="67"/>
        <v/>
      </c>
      <c r="AX171" s="538" t="str">
        <f t="shared" si="68"/>
        <v/>
      </c>
      <c r="AY171" s="522" t="str">
        <f>IFERROR(VLOOKUP(K171,【参考】数式用!$AR$5:$AS$39,2, FALSE), "")</f>
        <v/>
      </c>
      <c r="AZ171" s="538" t="str">
        <f t="shared" si="69"/>
        <v/>
      </c>
      <c r="BA171" s="541" t="str">
        <f t="shared" si="70"/>
        <v>入力済</v>
      </c>
      <c r="BB171" s="522" t="str">
        <f>IFERROR(VLOOKUP(K171,【参考】数式用!$AX$3:$AY$59, 2, FALSE), "")</f>
        <v/>
      </c>
      <c r="BC171" s="538" t="str">
        <f t="shared" si="71"/>
        <v/>
      </c>
      <c r="BD171" s="541" t="str">
        <f t="shared" si="72"/>
        <v>入力済</v>
      </c>
      <c r="BE171" s="539" t="str">
        <f t="shared" si="73"/>
        <v/>
      </c>
      <c r="BF171" s="539" t="str">
        <f t="shared" si="74"/>
        <v/>
      </c>
    </row>
    <row r="172" spans="1:58" ht="109.95" customHeight="1" thickBot="1">
      <c r="A172" s="306">
        <v>160</v>
      </c>
      <c r="B172" s="687" t="str">
        <f>IF(基本情報入力シート!B194="","",基本情報入力シート!B194)</f>
        <v/>
      </c>
      <c r="C172" s="688"/>
      <c r="D172" s="688"/>
      <c r="E172" s="688"/>
      <c r="F172" s="689"/>
      <c r="G172" s="330" t="str">
        <f>IF(基本情報入力シート!L194="", "", 基本情報入力シート!L194)</f>
        <v/>
      </c>
      <c r="H172" s="330" t="str">
        <f>IF(基本情報入力シート!Q194="", "", 基本情報入力シート!Q194)</f>
        <v/>
      </c>
      <c r="I172" s="330" t="str">
        <f>IF(基本情報入力シート!V194="", "", 基本情報入力シート!V194)</f>
        <v/>
      </c>
      <c r="J172" s="330" t="str">
        <f>IF(基本情報入力シート!W194="", "", 基本情報入力シート!W194)</f>
        <v/>
      </c>
      <c r="K172" s="330" t="str">
        <f>IF(基本情報入力シート!Z194="", "", 基本情報入力シート!Z194)</f>
        <v/>
      </c>
      <c r="L172" s="331" t="str">
        <f>IF(基本情報入力シート!AF194=0, "",基本情報入力シート!AF194)</f>
        <v/>
      </c>
      <c r="M172" s="567"/>
      <c r="N172" s="505" t="str">
        <f>IFERROR(VLOOKUP(K172,【参考】数式用!$A$2:$F$57,MATCH(M172,【参考】数式用!$C$3:$F$3,0)+2,0),"")</f>
        <v/>
      </c>
      <c r="O172" s="499"/>
      <c r="P172" s="333" t="str">
        <f>IFERROR(VLOOKUP(K172,【参考】数式用!$A$2:$F$57,MATCH(O172,【参考】数式用!$C$3:$F$3,0)+2,0),"")</f>
        <v/>
      </c>
      <c r="Q172" s="313" t="s">
        <v>113</v>
      </c>
      <c r="R172" s="311"/>
      <c r="S172" s="312" t="s">
        <v>178</v>
      </c>
      <c r="T172" s="311"/>
      <c r="U172" s="312" t="s">
        <v>179</v>
      </c>
      <c r="V172" s="311"/>
      <c r="W172" s="312" t="s">
        <v>178</v>
      </c>
      <c r="X172" s="311"/>
      <c r="Y172" s="312" t="s">
        <v>180</v>
      </c>
      <c r="Z172" s="312" t="s">
        <v>181</v>
      </c>
      <c r="AA172" s="312" t="str">
        <f t="shared" si="55"/>
        <v/>
      </c>
      <c r="AB172" s="308" t="s">
        <v>182</v>
      </c>
      <c r="AC172" s="309" t="str">
        <f t="shared" si="56"/>
        <v/>
      </c>
      <c r="AD172" s="501" t="str">
        <f t="shared" si="57"/>
        <v/>
      </c>
      <c r="AE172" s="310" t="str">
        <f>IFERROR(ROUNDDOWN(ROUNDDOWN(ROUND(L172*VLOOKUP(K172,【参考】数式用!$A$4:$F$57,MATCH("処遇改善加算Ⅳ",【参考】数式用!$C$3:$F$3,0)+2,0),0),0)*AA172*0.5,0), "")</f>
        <v/>
      </c>
      <c r="AF172" s="340"/>
      <c r="AG172" s="341"/>
      <c r="AH172" s="341"/>
      <c r="AI172" s="321"/>
      <c r="AJ172" s="323"/>
      <c r="AK172" s="342"/>
      <c r="AL172" s="327" t="str">
        <f t="shared" si="58"/>
        <v/>
      </c>
      <c r="AM172" s="328" t="str">
        <f t="shared" si="59"/>
        <v/>
      </c>
      <c r="AN172" s="258"/>
      <c r="AO172" s="538" t="str">
        <f>IFERROR(VLOOKUP(K172,【参考】数式用!$A$2:$N$57,14,FALSE),"")</f>
        <v/>
      </c>
      <c r="AP172" s="538" t="str">
        <f t="shared" si="60"/>
        <v/>
      </c>
      <c r="AQ172" s="542" t="str">
        <f t="shared" si="61"/>
        <v/>
      </c>
      <c r="AR172" s="522" t="str">
        <f t="shared" si="62"/>
        <v>入力済</v>
      </c>
      <c r="AS172" s="538" t="str">
        <f t="shared" si="63"/>
        <v/>
      </c>
      <c r="AT172" s="522" t="str">
        <f t="shared" si="64"/>
        <v>入力済</v>
      </c>
      <c r="AU172" s="522" t="str">
        <f t="shared" si="65"/>
        <v/>
      </c>
      <c r="AV172" s="522" t="str">
        <f t="shared" si="66"/>
        <v/>
      </c>
      <c r="AW172" s="538" t="str">
        <f t="shared" si="67"/>
        <v/>
      </c>
      <c r="AX172" s="538" t="str">
        <f t="shared" si="68"/>
        <v/>
      </c>
      <c r="AY172" s="522" t="str">
        <f>IFERROR(VLOOKUP(K172,【参考】数式用!$AR$5:$AS$39,2, FALSE), "")</f>
        <v/>
      </c>
      <c r="AZ172" s="538" t="str">
        <f t="shared" si="69"/>
        <v/>
      </c>
      <c r="BA172" s="541" t="str">
        <f t="shared" si="70"/>
        <v>入力済</v>
      </c>
      <c r="BB172" s="522" t="str">
        <f>IFERROR(VLOOKUP(K172,【参考】数式用!$AX$3:$AY$59, 2, FALSE), "")</f>
        <v/>
      </c>
      <c r="BC172" s="538" t="str">
        <f t="shared" si="71"/>
        <v/>
      </c>
      <c r="BD172" s="541" t="str">
        <f t="shared" si="72"/>
        <v>入力済</v>
      </c>
      <c r="BE172" s="539" t="str">
        <f t="shared" si="73"/>
        <v/>
      </c>
      <c r="BF172" s="539" t="str">
        <f t="shared" si="74"/>
        <v/>
      </c>
    </row>
    <row r="173" spans="1:58" ht="109.95" customHeight="1" thickBot="1">
      <c r="A173" s="306">
        <v>161</v>
      </c>
      <c r="B173" s="687" t="str">
        <f>IF(基本情報入力シート!B195="","",基本情報入力シート!B195)</f>
        <v/>
      </c>
      <c r="C173" s="688"/>
      <c r="D173" s="688"/>
      <c r="E173" s="688"/>
      <c r="F173" s="689"/>
      <c r="G173" s="330" t="str">
        <f>IF(基本情報入力シート!L195="", "", 基本情報入力シート!L195)</f>
        <v/>
      </c>
      <c r="H173" s="330" t="str">
        <f>IF(基本情報入力シート!Q195="", "", 基本情報入力シート!Q195)</f>
        <v/>
      </c>
      <c r="I173" s="330" t="str">
        <f>IF(基本情報入力シート!V195="", "", 基本情報入力シート!V195)</f>
        <v/>
      </c>
      <c r="J173" s="330" t="str">
        <f>IF(基本情報入力シート!W195="", "", 基本情報入力シート!W195)</f>
        <v/>
      </c>
      <c r="K173" s="330" t="str">
        <f>IF(基本情報入力シート!Z195="", "", 基本情報入力シート!Z195)</f>
        <v/>
      </c>
      <c r="L173" s="331" t="str">
        <f>IF(基本情報入力シート!AF195=0, "",基本情報入力シート!AF195)</f>
        <v/>
      </c>
      <c r="M173" s="567"/>
      <c r="N173" s="505" t="str">
        <f>IFERROR(VLOOKUP(K173,【参考】数式用!$A$2:$F$57,MATCH(M173,【参考】数式用!$C$3:$F$3,0)+2,0),"")</f>
        <v/>
      </c>
      <c r="O173" s="499"/>
      <c r="P173" s="333" t="str">
        <f>IFERROR(VLOOKUP(K173,【参考】数式用!$A$2:$F$57,MATCH(O173,【参考】数式用!$C$3:$F$3,0)+2,0),"")</f>
        <v/>
      </c>
      <c r="Q173" s="313" t="s">
        <v>113</v>
      </c>
      <c r="R173" s="311"/>
      <c r="S173" s="312" t="s">
        <v>178</v>
      </c>
      <c r="T173" s="311"/>
      <c r="U173" s="312" t="s">
        <v>179</v>
      </c>
      <c r="V173" s="311"/>
      <c r="W173" s="312" t="s">
        <v>178</v>
      </c>
      <c r="X173" s="311"/>
      <c r="Y173" s="312" t="s">
        <v>180</v>
      </c>
      <c r="Z173" s="312" t="s">
        <v>181</v>
      </c>
      <c r="AA173" s="312" t="str">
        <f t="shared" si="55"/>
        <v/>
      </c>
      <c r="AB173" s="308" t="s">
        <v>182</v>
      </c>
      <c r="AC173" s="309" t="str">
        <f t="shared" si="56"/>
        <v/>
      </c>
      <c r="AD173" s="501" t="str">
        <f t="shared" si="57"/>
        <v/>
      </c>
      <c r="AE173" s="310" t="str">
        <f>IFERROR(ROUNDDOWN(ROUNDDOWN(ROUND(L173*VLOOKUP(K173,【参考】数式用!$A$4:$F$57,MATCH("処遇改善加算Ⅳ",【参考】数式用!$C$3:$F$3,0)+2,0),0),0)*AA173*0.5,0), "")</f>
        <v/>
      </c>
      <c r="AF173" s="340"/>
      <c r="AG173" s="341"/>
      <c r="AH173" s="341"/>
      <c r="AI173" s="321"/>
      <c r="AJ173" s="323"/>
      <c r="AK173" s="342"/>
      <c r="AL173" s="327" t="str">
        <f t="shared" si="58"/>
        <v/>
      </c>
      <c r="AM173" s="328" t="str">
        <f t="shared" si="59"/>
        <v/>
      </c>
      <c r="AN173" s="258"/>
      <c r="AO173" s="538" t="str">
        <f>IFERROR(VLOOKUP(K173,【参考】数式用!$A$2:$N$57,14,FALSE),"")</f>
        <v/>
      </c>
      <c r="AP173" s="538" t="str">
        <f t="shared" si="60"/>
        <v/>
      </c>
      <c r="AQ173" s="542" t="str">
        <f t="shared" si="61"/>
        <v/>
      </c>
      <c r="AR173" s="522" t="str">
        <f t="shared" si="62"/>
        <v>入力済</v>
      </c>
      <c r="AS173" s="538" t="str">
        <f t="shared" si="63"/>
        <v/>
      </c>
      <c r="AT173" s="522" t="str">
        <f t="shared" si="64"/>
        <v>入力済</v>
      </c>
      <c r="AU173" s="522" t="str">
        <f t="shared" si="65"/>
        <v/>
      </c>
      <c r="AV173" s="522" t="str">
        <f t="shared" si="66"/>
        <v/>
      </c>
      <c r="AW173" s="538" t="str">
        <f t="shared" si="67"/>
        <v/>
      </c>
      <c r="AX173" s="538" t="str">
        <f t="shared" si="68"/>
        <v/>
      </c>
      <c r="AY173" s="522" t="str">
        <f>IFERROR(VLOOKUP(K173,【参考】数式用!$AR$5:$AS$39,2, FALSE), "")</f>
        <v/>
      </c>
      <c r="AZ173" s="538" t="str">
        <f t="shared" si="69"/>
        <v/>
      </c>
      <c r="BA173" s="541" t="str">
        <f t="shared" si="70"/>
        <v>入力済</v>
      </c>
      <c r="BB173" s="522" t="str">
        <f>IFERROR(VLOOKUP(K173,【参考】数式用!$AX$3:$AY$59, 2, FALSE), "")</f>
        <v/>
      </c>
      <c r="BC173" s="538" t="str">
        <f t="shared" si="71"/>
        <v/>
      </c>
      <c r="BD173" s="541" t="str">
        <f t="shared" si="72"/>
        <v>入力済</v>
      </c>
      <c r="BE173" s="539" t="str">
        <f t="shared" si="73"/>
        <v/>
      </c>
      <c r="BF173" s="539" t="str">
        <f t="shared" si="74"/>
        <v/>
      </c>
    </row>
    <row r="174" spans="1:58" ht="109.95" customHeight="1" thickBot="1">
      <c r="A174" s="306">
        <v>162</v>
      </c>
      <c r="B174" s="687" t="str">
        <f>IF(基本情報入力シート!B196="","",基本情報入力シート!B196)</f>
        <v/>
      </c>
      <c r="C174" s="688"/>
      <c r="D174" s="688"/>
      <c r="E174" s="688"/>
      <c r="F174" s="689"/>
      <c r="G174" s="330" t="str">
        <f>IF(基本情報入力シート!L196="", "", 基本情報入力シート!L196)</f>
        <v/>
      </c>
      <c r="H174" s="330" t="str">
        <f>IF(基本情報入力シート!Q196="", "", 基本情報入力シート!Q196)</f>
        <v/>
      </c>
      <c r="I174" s="330" t="str">
        <f>IF(基本情報入力シート!V196="", "", 基本情報入力シート!V196)</f>
        <v/>
      </c>
      <c r="J174" s="330" t="str">
        <f>IF(基本情報入力シート!W196="", "", 基本情報入力シート!W196)</f>
        <v/>
      </c>
      <c r="K174" s="330" t="str">
        <f>IF(基本情報入力シート!Z196="", "", 基本情報入力シート!Z196)</f>
        <v/>
      </c>
      <c r="L174" s="331" t="str">
        <f>IF(基本情報入力シート!AF196=0, "",基本情報入力シート!AF196)</f>
        <v/>
      </c>
      <c r="M174" s="567"/>
      <c r="N174" s="505" t="str">
        <f>IFERROR(VLOOKUP(K174,【参考】数式用!$A$2:$F$57,MATCH(M174,【参考】数式用!$C$3:$F$3,0)+2,0),"")</f>
        <v/>
      </c>
      <c r="O174" s="499"/>
      <c r="P174" s="333" t="str">
        <f>IFERROR(VLOOKUP(K174,【参考】数式用!$A$2:$F$57,MATCH(O174,【参考】数式用!$C$3:$F$3,0)+2,0),"")</f>
        <v/>
      </c>
      <c r="Q174" s="313" t="s">
        <v>113</v>
      </c>
      <c r="R174" s="311"/>
      <c r="S174" s="312" t="s">
        <v>178</v>
      </c>
      <c r="T174" s="311"/>
      <c r="U174" s="312" t="s">
        <v>179</v>
      </c>
      <c r="V174" s="311"/>
      <c r="W174" s="312" t="s">
        <v>178</v>
      </c>
      <c r="X174" s="311"/>
      <c r="Y174" s="312" t="s">
        <v>180</v>
      </c>
      <c r="Z174" s="312" t="s">
        <v>181</v>
      </c>
      <c r="AA174" s="312" t="str">
        <f t="shared" si="55"/>
        <v/>
      </c>
      <c r="AB174" s="308" t="s">
        <v>182</v>
      </c>
      <c r="AC174" s="309" t="str">
        <f t="shared" si="56"/>
        <v/>
      </c>
      <c r="AD174" s="501" t="str">
        <f t="shared" si="57"/>
        <v/>
      </c>
      <c r="AE174" s="310" t="str">
        <f>IFERROR(ROUNDDOWN(ROUNDDOWN(ROUND(L174*VLOOKUP(K174,【参考】数式用!$A$4:$F$57,MATCH("処遇改善加算Ⅳ",【参考】数式用!$C$3:$F$3,0)+2,0),0),0)*AA174*0.5,0), "")</f>
        <v/>
      </c>
      <c r="AF174" s="340"/>
      <c r="AG174" s="341"/>
      <c r="AH174" s="341"/>
      <c r="AI174" s="321"/>
      <c r="AJ174" s="323"/>
      <c r="AK174" s="342"/>
      <c r="AL174" s="327" t="str">
        <f t="shared" si="58"/>
        <v/>
      </c>
      <c r="AM174" s="328" t="str">
        <f t="shared" si="59"/>
        <v/>
      </c>
      <c r="AN174" s="258"/>
      <c r="AO174" s="538" t="str">
        <f>IFERROR(VLOOKUP(K174,【参考】数式用!$A$2:$N$57,14,FALSE),"")</f>
        <v/>
      </c>
      <c r="AP174" s="538" t="str">
        <f t="shared" si="60"/>
        <v/>
      </c>
      <c r="AQ174" s="542" t="str">
        <f t="shared" si="61"/>
        <v/>
      </c>
      <c r="AR174" s="522" t="str">
        <f t="shared" si="62"/>
        <v>入力済</v>
      </c>
      <c r="AS174" s="538" t="str">
        <f t="shared" si="63"/>
        <v/>
      </c>
      <c r="AT174" s="522" t="str">
        <f t="shared" si="64"/>
        <v>入力済</v>
      </c>
      <c r="AU174" s="522" t="str">
        <f t="shared" si="65"/>
        <v/>
      </c>
      <c r="AV174" s="522" t="str">
        <f t="shared" si="66"/>
        <v/>
      </c>
      <c r="AW174" s="538" t="str">
        <f t="shared" si="67"/>
        <v/>
      </c>
      <c r="AX174" s="538" t="str">
        <f t="shared" si="68"/>
        <v/>
      </c>
      <c r="AY174" s="522" t="str">
        <f>IFERROR(VLOOKUP(K174,【参考】数式用!$AR$5:$AS$39,2, FALSE), "")</f>
        <v/>
      </c>
      <c r="AZ174" s="538" t="str">
        <f t="shared" si="69"/>
        <v/>
      </c>
      <c r="BA174" s="541" t="str">
        <f t="shared" si="70"/>
        <v>入力済</v>
      </c>
      <c r="BB174" s="522" t="str">
        <f>IFERROR(VLOOKUP(K174,【参考】数式用!$AX$3:$AY$59, 2, FALSE), "")</f>
        <v/>
      </c>
      <c r="BC174" s="538" t="str">
        <f t="shared" si="71"/>
        <v/>
      </c>
      <c r="BD174" s="541" t="str">
        <f t="shared" si="72"/>
        <v>入力済</v>
      </c>
      <c r="BE174" s="539" t="str">
        <f t="shared" si="73"/>
        <v/>
      </c>
      <c r="BF174" s="539" t="str">
        <f t="shared" si="74"/>
        <v/>
      </c>
    </row>
    <row r="175" spans="1:58" ht="109.95" customHeight="1" thickBot="1">
      <c r="A175" s="306">
        <v>163</v>
      </c>
      <c r="B175" s="687" t="str">
        <f>IF(基本情報入力シート!B197="","",基本情報入力シート!B197)</f>
        <v/>
      </c>
      <c r="C175" s="688"/>
      <c r="D175" s="688"/>
      <c r="E175" s="688"/>
      <c r="F175" s="689"/>
      <c r="G175" s="330" t="str">
        <f>IF(基本情報入力シート!L197="", "", 基本情報入力シート!L197)</f>
        <v/>
      </c>
      <c r="H175" s="330" t="str">
        <f>IF(基本情報入力シート!Q197="", "", 基本情報入力シート!Q197)</f>
        <v/>
      </c>
      <c r="I175" s="330" t="str">
        <f>IF(基本情報入力シート!V197="", "", 基本情報入力シート!V197)</f>
        <v/>
      </c>
      <c r="J175" s="330" t="str">
        <f>IF(基本情報入力シート!W197="", "", 基本情報入力シート!W197)</f>
        <v/>
      </c>
      <c r="K175" s="330" t="str">
        <f>IF(基本情報入力シート!Z197="", "", 基本情報入力シート!Z197)</f>
        <v/>
      </c>
      <c r="L175" s="331" t="str">
        <f>IF(基本情報入力シート!AF197=0, "",基本情報入力シート!AF197)</f>
        <v/>
      </c>
      <c r="M175" s="567"/>
      <c r="N175" s="505" t="str">
        <f>IFERROR(VLOOKUP(K175,【参考】数式用!$A$2:$F$57,MATCH(M175,【参考】数式用!$C$3:$F$3,0)+2,0),"")</f>
        <v/>
      </c>
      <c r="O175" s="499"/>
      <c r="P175" s="333" t="str">
        <f>IFERROR(VLOOKUP(K175,【参考】数式用!$A$2:$F$57,MATCH(O175,【参考】数式用!$C$3:$F$3,0)+2,0),"")</f>
        <v/>
      </c>
      <c r="Q175" s="313" t="s">
        <v>113</v>
      </c>
      <c r="R175" s="311"/>
      <c r="S175" s="312" t="s">
        <v>178</v>
      </c>
      <c r="T175" s="311"/>
      <c r="U175" s="312" t="s">
        <v>179</v>
      </c>
      <c r="V175" s="311"/>
      <c r="W175" s="312" t="s">
        <v>178</v>
      </c>
      <c r="X175" s="311"/>
      <c r="Y175" s="312" t="s">
        <v>180</v>
      </c>
      <c r="Z175" s="312" t="s">
        <v>181</v>
      </c>
      <c r="AA175" s="312" t="str">
        <f t="shared" si="55"/>
        <v/>
      </c>
      <c r="AB175" s="308" t="s">
        <v>182</v>
      </c>
      <c r="AC175" s="309" t="str">
        <f t="shared" si="56"/>
        <v/>
      </c>
      <c r="AD175" s="501" t="str">
        <f t="shared" si="57"/>
        <v/>
      </c>
      <c r="AE175" s="310" t="str">
        <f>IFERROR(ROUNDDOWN(ROUNDDOWN(ROUND(L175*VLOOKUP(K175,【参考】数式用!$A$4:$F$57,MATCH("処遇改善加算Ⅳ",【参考】数式用!$C$3:$F$3,0)+2,0),0),0)*AA175*0.5,0), "")</f>
        <v/>
      </c>
      <c r="AF175" s="340"/>
      <c r="AG175" s="341"/>
      <c r="AH175" s="341"/>
      <c r="AI175" s="321"/>
      <c r="AJ175" s="323"/>
      <c r="AK175" s="342"/>
      <c r="AL175" s="327" t="str">
        <f t="shared" si="58"/>
        <v/>
      </c>
      <c r="AM175" s="328" t="str">
        <f t="shared" si="59"/>
        <v/>
      </c>
      <c r="AN175" s="258"/>
      <c r="AO175" s="538" t="str">
        <f>IFERROR(VLOOKUP(K175,【参考】数式用!$A$2:$N$57,14,FALSE),"")</f>
        <v/>
      </c>
      <c r="AP175" s="538" t="str">
        <f t="shared" si="60"/>
        <v/>
      </c>
      <c r="AQ175" s="542" t="str">
        <f t="shared" si="61"/>
        <v/>
      </c>
      <c r="AR175" s="522" t="str">
        <f t="shared" si="62"/>
        <v>入力済</v>
      </c>
      <c r="AS175" s="538" t="str">
        <f t="shared" si="63"/>
        <v/>
      </c>
      <c r="AT175" s="522" t="str">
        <f t="shared" si="64"/>
        <v>入力済</v>
      </c>
      <c r="AU175" s="522" t="str">
        <f t="shared" si="65"/>
        <v/>
      </c>
      <c r="AV175" s="522" t="str">
        <f t="shared" si="66"/>
        <v/>
      </c>
      <c r="AW175" s="538" t="str">
        <f t="shared" si="67"/>
        <v/>
      </c>
      <c r="AX175" s="538" t="str">
        <f t="shared" si="68"/>
        <v/>
      </c>
      <c r="AY175" s="522" t="str">
        <f>IFERROR(VLOOKUP(K175,【参考】数式用!$AR$5:$AS$39,2, FALSE), "")</f>
        <v/>
      </c>
      <c r="AZ175" s="538" t="str">
        <f t="shared" si="69"/>
        <v/>
      </c>
      <c r="BA175" s="541" t="str">
        <f t="shared" si="70"/>
        <v>入力済</v>
      </c>
      <c r="BB175" s="522" t="str">
        <f>IFERROR(VLOOKUP(K175,【参考】数式用!$AX$3:$AY$59, 2, FALSE), "")</f>
        <v/>
      </c>
      <c r="BC175" s="538" t="str">
        <f t="shared" si="71"/>
        <v/>
      </c>
      <c r="BD175" s="541" t="str">
        <f t="shared" si="72"/>
        <v>入力済</v>
      </c>
      <c r="BE175" s="539" t="str">
        <f t="shared" si="73"/>
        <v/>
      </c>
      <c r="BF175" s="539" t="str">
        <f t="shared" si="74"/>
        <v/>
      </c>
    </row>
    <row r="176" spans="1:58" ht="109.95" customHeight="1" thickBot="1">
      <c r="A176" s="306">
        <v>164</v>
      </c>
      <c r="B176" s="687" t="str">
        <f>IF(基本情報入力シート!B198="","",基本情報入力シート!B198)</f>
        <v/>
      </c>
      <c r="C176" s="688"/>
      <c r="D176" s="688"/>
      <c r="E176" s="688"/>
      <c r="F176" s="689"/>
      <c r="G176" s="330" t="str">
        <f>IF(基本情報入力シート!L198="", "", 基本情報入力シート!L198)</f>
        <v/>
      </c>
      <c r="H176" s="330" t="str">
        <f>IF(基本情報入力シート!Q198="", "", 基本情報入力シート!Q198)</f>
        <v/>
      </c>
      <c r="I176" s="330" t="str">
        <f>IF(基本情報入力シート!V198="", "", 基本情報入力シート!V198)</f>
        <v/>
      </c>
      <c r="J176" s="330" t="str">
        <f>IF(基本情報入力シート!W198="", "", 基本情報入力シート!W198)</f>
        <v/>
      </c>
      <c r="K176" s="330" t="str">
        <f>IF(基本情報入力シート!Z198="", "", 基本情報入力シート!Z198)</f>
        <v/>
      </c>
      <c r="L176" s="331" t="str">
        <f>IF(基本情報入力シート!AF198=0, "",基本情報入力シート!AF198)</f>
        <v/>
      </c>
      <c r="M176" s="567"/>
      <c r="N176" s="505" t="str">
        <f>IFERROR(VLOOKUP(K176,【参考】数式用!$A$2:$F$57,MATCH(M176,【参考】数式用!$C$3:$F$3,0)+2,0),"")</f>
        <v/>
      </c>
      <c r="O176" s="499"/>
      <c r="P176" s="333" t="str">
        <f>IFERROR(VLOOKUP(K176,【参考】数式用!$A$2:$F$57,MATCH(O176,【参考】数式用!$C$3:$F$3,0)+2,0),"")</f>
        <v/>
      </c>
      <c r="Q176" s="313" t="s">
        <v>113</v>
      </c>
      <c r="R176" s="311"/>
      <c r="S176" s="312" t="s">
        <v>178</v>
      </c>
      <c r="T176" s="311"/>
      <c r="U176" s="312" t="s">
        <v>179</v>
      </c>
      <c r="V176" s="311"/>
      <c r="W176" s="312" t="s">
        <v>178</v>
      </c>
      <c r="X176" s="311"/>
      <c r="Y176" s="312" t="s">
        <v>180</v>
      </c>
      <c r="Z176" s="312" t="s">
        <v>181</v>
      </c>
      <c r="AA176" s="312" t="str">
        <f t="shared" si="55"/>
        <v/>
      </c>
      <c r="AB176" s="308" t="s">
        <v>182</v>
      </c>
      <c r="AC176" s="309" t="str">
        <f t="shared" si="56"/>
        <v/>
      </c>
      <c r="AD176" s="501" t="str">
        <f t="shared" si="57"/>
        <v/>
      </c>
      <c r="AE176" s="310" t="str">
        <f>IFERROR(ROUNDDOWN(ROUNDDOWN(ROUND(L176*VLOOKUP(K176,【参考】数式用!$A$4:$F$57,MATCH("処遇改善加算Ⅳ",【参考】数式用!$C$3:$F$3,0)+2,0),0),0)*AA176*0.5,0), "")</f>
        <v/>
      </c>
      <c r="AF176" s="340"/>
      <c r="AG176" s="341"/>
      <c r="AH176" s="341"/>
      <c r="AI176" s="321"/>
      <c r="AJ176" s="323"/>
      <c r="AK176" s="342"/>
      <c r="AL176" s="327" t="str">
        <f t="shared" si="58"/>
        <v/>
      </c>
      <c r="AM176" s="328" t="str">
        <f t="shared" si="59"/>
        <v/>
      </c>
      <c r="AN176" s="258"/>
      <c r="AO176" s="538" t="str">
        <f>IFERROR(VLOOKUP(K176,【参考】数式用!$A$2:$N$57,14,FALSE),"")</f>
        <v/>
      </c>
      <c r="AP176" s="538" t="str">
        <f t="shared" si="60"/>
        <v/>
      </c>
      <c r="AQ176" s="542" t="str">
        <f t="shared" si="61"/>
        <v/>
      </c>
      <c r="AR176" s="522" t="str">
        <f t="shared" si="62"/>
        <v>入力済</v>
      </c>
      <c r="AS176" s="538" t="str">
        <f t="shared" si="63"/>
        <v/>
      </c>
      <c r="AT176" s="522" t="str">
        <f t="shared" si="64"/>
        <v>入力済</v>
      </c>
      <c r="AU176" s="522" t="str">
        <f t="shared" si="65"/>
        <v/>
      </c>
      <c r="AV176" s="522" t="str">
        <f t="shared" si="66"/>
        <v/>
      </c>
      <c r="AW176" s="538" t="str">
        <f t="shared" si="67"/>
        <v/>
      </c>
      <c r="AX176" s="538" t="str">
        <f t="shared" si="68"/>
        <v/>
      </c>
      <c r="AY176" s="522" t="str">
        <f>IFERROR(VLOOKUP(K176,【参考】数式用!$AR$5:$AS$39,2, FALSE), "")</f>
        <v/>
      </c>
      <c r="AZ176" s="538" t="str">
        <f t="shared" si="69"/>
        <v/>
      </c>
      <c r="BA176" s="541" t="str">
        <f t="shared" si="70"/>
        <v>入力済</v>
      </c>
      <c r="BB176" s="522" t="str">
        <f>IFERROR(VLOOKUP(K176,【参考】数式用!$AX$3:$AY$59, 2, FALSE), "")</f>
        <v/>
      </c>
      <c r="BC176" s="538" t="str">
        <f t="shared" si="71"/>
        <v/>
      </c>
      <c r="BD176" s="541" t="str">
        <f t="shared" si="72"/>
        <v>入力済</v>
      </c>
      <c r="BE176" s="539" t="str">
        <f t="shared" si="73"/>
        <v/>
      </c>
      <c r="BF176" s="539" t="str">
        <f t="shared" si="74"/>
        <v/>
      </c>
    </row>
    <row r="177" spans="1:58" ht="109.95" customHeight="1" thickBot="1">
      <c r="A177" s="306">
        <v>165</v>
      </c>
      <c r="B177" s="687" t="str">
        <f>IF(基本情報入力シート!B199="","",基本情報入力シート!B199)</f>
        <v/>
      </c>
      <c r="C177" s="688"/>
      <c r="D177" s="688"/>
      <c r="E177" s="688"/>
      <c r="F177" s="689"/>
      <c r="G177" s="330" t="str">
        <f>IF(基本情報入力シート!L199="", "", 基本情報入力シート!L199)</f>
        <v/>
      </c>
      <c r="H177" s="330" t="str">
        <f>IF(基本情報入力シート!Q199="", "", 基本情報入力シート!Q199)</f>
        <v/>
      </c>
      <c r="I177" s="330" t="str">
        <f>IF(基本情報入力シート!V199="", "", 基本情報入力シート!V199)</f>
        <v/>
      </c>
      <c r="J177" s="330" t="str">
        <f>IF(基本情報入力シート!W199="", "", 基本情報入力シート!W199)</f>
        <v/>
      </c>
      <c r="K177" s="330" t="str">
        <f>IF(基本情報入力シート!Z199="", "", 基本情報入力シート!Z199)</f>
        <v/>
      </c>
      <c r="L177" s="331" t="str">
        <f>IF(基本情報入力シート!AF199=0, "",基本情報入力シート!AF199)</f>
        <v/>
      </c>
      <c r="M177" s="567"/>
      <c r="N177" s="505" t="str">
        <f>IFERROR(VLOOKUP(K177,【参考】数式用!$A$2:$F$57,MATCH(M177,【参考】数式用!$C$3:$F$3,0)+2,0),"")</f>
        <v/>
      </c>
      <c r="O177" s="499"/>
      <c r="P177" s="333" t="str">
        <f>IFERROR(VLOOKUP(K177,【参考】数式用!$A$2:$F$57,MATCH(O177,【参考】数式用!$C$3:$F$3,0)+2,0),"")</f>
        <v/>
      </c>
      <c r="Q177" s="313" t="s">
        <v>113</v>
      </c>
      <c r="R177" s="311"/>
      <c r="S177" s="312" t="s">
        <v>178</v>
      </c>
      <c r="T177" s="311"/>
      <c r="U177" s="312" t="s">
        <v>179</v>
      </c>
      <c r="V177" s="311"/>
      <c r="W177" s="312" t="s">
        <v>178</v>
      </c>
      <c r="X177" s="311"/>
      <c r="Y177" s="312" t="s">
        <v>180</v>
      </c>
      <c r="Z177" s="312" t="s">
        <v>181</v>
      </c>
      <c r="AA177" s="312" t="str">
        <f t="shared" ref="AA177:AA211" si="75">IF(R177&gt;=1,(V177*12+X177)-(R177*12+T177)+1,"")</f>
        <v/>
      </c>
      <c r="AB177" s="308" t="s">
        <v>182</v>
      </c>
      <c r="AC177" s="309" t="str">
        <f t="shared" ref="AC177:AC212" si="76">IFERROR(ROUNDDOWN(ROUND(L177*P177,0),0)*AA177,"")</f>
        <v/>
      </c>
      <c r="AD177" s="501" t="str">
        <f t="shared" ref="AD177:AD212" si="77">IFERROR(ROUNDDOWN(ROUND(L177*(P177-N177),0),0)*AA177,"")</f>
        <v/>
      </c>
      <c r="AE177" s="310" t="str">
        <f>IFERROR(ROUNDDOWN(ROUNDDOWN(ROUND(L177*VLOOKUP(K177,【参考】数式用!$A$4:$F$57,MATCH("処遇改善加算Ⅳ",【参考】数式用!$C$3:$F$3,0)+2,0),0),0)*AA177*0.5,0), "")</f>
        <v/>
      </c>
      <c r="AF177" s="340"/>
      <c r="AG177" s="341"/>
      <c r="AH177" s="341"/>
      <c r="AI177" s="321"/>
      <c r="AJ177" s="323"/>
      <c r="AK177" s="342"/>
      <c r="AL177" s="327" t="str">
        <f t="shared" ref="AL177:AL211" si="78">IF(AND(O177&lt;&gt;"", OR(V177&lt;&gt;8,X177&lt;&gt;5)),"！算定期間の終わりが令和８年５月になっていません。令和８年６月以降については別シートに記載してください。",
 IF(AND(AO177="加算対象外",O177&lt;&gt;""),"このサービスは、令和８年４月・５月は処遇改善加算の対象ではありません。記入しないでください。",""))</f>
        <v/>
      </c>
      <c r="AM177" s="328" t="str">
        <f t="shared" ref="AM177:AM212" si="79">IF(OR(O177="",AO177="加算対象外"),"",IF(OR(AND(COUNTIF(AQ177,"未入力")&gt;0,AF177=""),AND(COUNTIF(AR177,"未入力")&gt;0,AG177=""),AND(COUNTIF(AO177:BF177,"AH列に色付け")&gt;0,AH177=""),AND(COUNT(AU177,"対象")&gt;0,AI177=""),,AND(COUNTIF(AO177:BF177,"AJ列に色付け")&gt;0,AJ177=""),AND(COUNTIF(AO177:BF177,"AK列に色付け")&gt;0,AK177="")),"！記入が必要な欄（オレンジ色のセル）に空欄があります。空欄を埋めてください。",""))</f>
        <v/>
      </c>
      <c r="AN177" s="258"/>
      <c r="AO177" s="538" t="str">
        <f>IFERROR(VLOOKUP(K177,【参考】数式用!$A$2:$N$57,14,FALSE),"")</f>
        <v/>
      </c>
      <c r="AP177" s="538" t="str">
        <f t="shared" ref="AP177:AP212" si="80">IF(AND(K177&lt;&gt;"",AO177="加算対象"),"N列に色付け","")</f>
        <v/>
      </c>
      <c r="AQ177" s="542" t="str">
        <f t="shared" ref="AQ177:AQ212" si="81">IF(AND(AE177&lt;&gt;0,AE177&lt;&gt;"",AO177="加算対象"),IF(AF177="○","入力済","未入力"),"")</f>
        <v/>
      </c>
      <c r="AR177" s="522" t="str">
        <f t="shared" ref="AR177:AR212" si="82">IF(AND(O177&lt;&gt;"", AG177="",AO177="加算対象"), "未入力", "入力済")</f>
        <v>入力済</v>
      </c>
      <c r="AS177" s="538" t="str">
        <f t="shared" ref="AS177:AS212" si="83">IF(AND(O177&lt;&gt;"", O177&lt;&gt;"処遇改善加算Ⅳ",AO177="加算対象"),"AH列に色付け","")</f>
        <v/>
      </c>
      <c r="AT177" s="522" t="str">
        <f t="shared" ref="AT177:AT212" si="84">IF(AND(O177&lt;&gt;"", O177&lt;&gt;"処遇改善加算Ⅳ", AH177=""), "未入力", "入力済")</f>
        <v>入力済</v>
      </c>
      <c r="AU177" s="522" t="str">
        <f t="shared" ref="AU177:AU212" si="85">IF(OR(O177="処遇改善加算Ⅰ",O177="処遇改善加算Ⅱ"),"対象","")</f>
        <v/>
      </c>
      <c r="AV177" s="522" t="str">
        <f t="shared" ref="AV177:AV212" si="86">IF(AND(AO177="加算対象",O177&lt;&gt;"処遇改善加算Ⅲ",O177&lt;&gt;"処遇改善加算Ⅳ", O177&lt;&gt;"", AU177&lt;&gt;"対象外"), 1,"")</f>
        <v/>
      </c>
      <c r="AW177" s="538" t="str">
        <f t="shared" ref="AW177:AW212" si="87">IF(AND(AV177=1, OR(AI177=0,AI177=""),AO177="加算対象"),"AH列に色付け","")</f>
        <v/>
      </c>
      <c r="AX177" s="538" t="str">
        <f t="shared" ref="AX177:AX212" si="88">IF(AND(O177&lt;&gt;"", O177&lt;&gt;"処遇改善加算Ⅲ", O177&lt;&gt;"処遇改善加算Ⅳ",O177&lt;&gt;"処遇改善加算"), "対象", "")</f>
        <v/>
      </c>
      <c r="AY177" s="522" t="str">
        <f>IFERROR(VLOOKUP(K177,【参考】数式用!$AR$5:$AS$39,2, FALSE), "")</f>
        <v/>
      </c>
      <c r="AZ177" s="538" t="str">
        <f t="shared" ref="AZ177:AZ212" si="89">IF(AND(AO177="加算対象",O177="処遇改善加算Ⅰ"),"AJ列に色付け","")</f>
        <v/>
      </c>
      <c r="BA177" s="541" t="str">
        <f t="shared" ref="BA177:BA212" si="90">IF(AND(O177="処遇改善加算Ⅰ", AJ177=""), "未入力","入力済")</f>
        <v>入力済</v>
      </c>
      <c r="BB177" s="522" t="str">
        <f>IFERROR(VLOOKUP(K177,【参考】数式用!$AX$3:$AY$59, 2, FALSE), "")</f>
        <v/>
      </c>
      <c r="BC177" s="538" t="str">
        <f t="shared" ref="BC177:BC212" si="91">IF(COUNTIF(AG177:AI177,"*令和８年度特例要件を*")&gt;0,"AK列に色付け","")</f>
        <v/>
      </c>
      <c r="BD177" s="541" t="str">
        <f t="shared" ref="BD177:BD212" si="92">IF(AND(COUNTIF(AG177:AI177,"*令和８年度特例要件を*")&gt;0,AK177=""), "未入力","入力済")</f>
        <v>入力済</v>
      </c>
      <c r="BE177" s="539" t="str">
        <f t="shared" ref="BE177:BE212" si="93">IF(BC177="AK列に色付け","入力必要","")</f>
        <v/>
      </c>
      <c r="BF177" s="539" t="str">
        <f t="shared" ref="BF177:BF212" si="94">G177</f>
        <v/>
      </c>
    </row>
    <row r="178" spans="1:58" ht="109.95" customHeight="1" thickBot="1">
      <c r="A178" s="306">
        <v>166</v>
      </c>
      <c r="B178" s="687" t="str">
        <f>IF(基本情報入力シート!B200="","",基本情報入力シート!B200)</f>
        <v/>
      </c>
      <c r="C178" s="688"/>
      <c r="D178" s="688"/>
      <c r="E178" s="688"/>
      <c r="F178" s="689"/>
      <c r="G178" s="330" t="str">
        <f>IF(基本情報入力シート!L200="", "", 基本情報入力シート!L200)</f>
        <v/>
      </c>
      <c r="H178" s="330" t="str">
        <f>IF(基本情報入力シート!Q200="", "", 基本情報入力シート!Q200)</f>
        <v/>
      </c>
      <c r="I178" s="330" t="str">
        <f>IF(基本情報入力シート!V200="", "", 基本情報入力シート!V200)</f>
        <v/>
      </c>
      <c r="J178" s="330" t="str">
        <f>IF(基本情報入力シート!W200="", "", 基本情報入力シート!W200)</f>
        <v/>
      </c>
      <c r="K178" s="330" t="str">
        <f>IF(基本情報入力シート!Z200="", "", 基本情報入力シート!Z200)</f>
        <v/>
      </c>
      <c r="L178" s="331" t="str">
        <f>IF(基本情報入力シート!AF200=0, "",基本情報入力シート!AF200)</f>
        <v/>
      </c>
      <c r="M178" s="567"/>
      <c r="N178" s="505" t="str">
        <f>IFERROR(VLOOKUP(K178,【参考】数式用!$A$2:$F$57,MATCH(M178,【参考】数式用!$C$3:$F$3,0)+2,0),"")</f>
        <v/>
      </c>
      <c r="O178" s="499"/>
      <c r="P178" s="333" t="str">
        <f>IFERROR(VLOOKUP(K178,【参考】数式用!$A$2:$F$57,MATCH(O178,【参考】数式用!$C$3:$F$3,0)+2,0),"")</f>
        <v/>
      </c>
      <c r="Q178" s="313" t="s">
        <v>113</v>
      </c>
      <c r="R178" s="311"/>
      <c r="S178" s="312" t="s">
        <v>178</v>
      </c>
      <c r="T178" s="311"/>
      <c r="U178" s="312" t="s">
        <v>179</v>
      </c>
      <c r="V178" s="311"/>
      <c r="W178" s="312" t="s">
        <v>178</v>
      </c>
      <c r="X178" s="311"/>
      <c r="Y178" s="312" t="s">
        <v>180</v>
      </c>
      <c r="Z178" s="312" t="s">
        <v>181</v>
      </c>
      <c r="AA178" s="312" t="str">
        <f t="shared" si="75"/>
        <v/>
      </c>
      <c r="AB178" s="308" t="s">
        <v>182</v>
      </c>
      <c r="AC178" s="309" t="str">
        <f t="shared" si="76"/>
        <v/>
      </c>
      <c r="AD178" s="501" t="str">
        <f t="shared" si="77"/>
        <v/>
      </c>
      <c r="AE178" s="310" t="str">
        <f>IFERROR(ROUNDDOWN(ROUNDDOWN(ROUND(L178*VLOOKUP(K178,【参考】数式用!$A$4:$F$57,MATCH("処遇改善加算Ⅳ",【参考】数式用!$C$3:$F$3,0)+2,0),0),0)*AA178*0.5,0), "")</f>
        <v/>
      </c>
      <c r="AF178" s="340"/>
      <c r="AG178" s="341"/>
      <c r="AH178" s="341"/>
      <c r="AI178" s="321"/>
      <c r="AJ178" s="323"/>
      <c r="AK178" s="342"/>
      <c r="AL178" s="327" t="str">
        <f t="shared" si="78"/>
        <v/>
      </c>
      <c r="AM178" s="328" t="str">
        <f t="shared" si="79"/>
        <v/>
      </c>
      <c r="AN178" s="258"/>
      <c r="AO178" s="538" t="str">
        <f>IFERROR(VLOOKUP(K178,【参考】数式用!$A$2:$N$57,14,FALSE),"")</f>
        <v/>
      </c>
      <c r="AP178" s="538" t="str">
        <f t="shared" si="80"/>
        <v/>
      </c>
      <c r="AQ178" s="542" t="str">
        <f t="shared" si="81"/>
        <v/>
      </c>
      <c r="AR178" s="522" t="str">
        <f t="shared" si="82"/>
        <v>入力済</v>
      </c>
      <c r="AS178" s="538" t="str">
        <f t="shared" si="83"/>
        <v/>
      </c>
      <c r="AT178" s="522" t="str">
        <f t="shared" si="84"/>
        <v>入力済</v>
      </c>
      <c r="AU178" s="522" t="str">
        <f t="shared" si="85"/>
        <v/>
      </c>
      <c r="AV178" s="522" t="str">
        <f t="shared" si="86"/>
        <v/>
      </c>
      <c r="AW178" s="538" t="str">
        <f t="shared" si="87"/>
        <v/>
      </c>
      <c r="AX178" s="538" t="str">
        <f t="shared" si="88"/>
        <v/>
      </c>
      <c r="AY178" s="522" t="str">
        <f>IFERROR(VLOOKUP(K178,【参考】数式用!$AR$5:$AS$39,2, FALSE), "")</f>
        <v/>
      </c>
      <c r="AZ178" s="538" t="str">
        <f t="shared" si="89"/>
        <v/>
      </c>
      <c r="BA178" s="541" t="str">
        <f t="shared" si="90"/>
        <v>入力済</v>
      </c>
      <c r="BB178" s="522" t="str">
        <f>IFERROR(VLOOKUP(K178,【参考】数式用!$AX$3:$AY$59, 2, FALSE), "")</f>
        <v/>
      </c>
      <c r="BC178" s="538" t="str">
        <f t="shared" si="91"/>
        <v/>
      </c>
      <c r="BD178" s="541" t="str">
        <f t="shared" si="92"/>
        <v>入力済</v>
      </c>
      <c r="BE178" s="539" t="str">
        <f t="shared" si="93"/>
        <v/>
      </c>
      <c r="BF178" s="539" t="str">
        <f t="shared" si="94"/>
        <v/>
      </c>
    </row>
    <row r="179" spans="1:58" ht="109.95" customHeight="1" thickBot="1">
      <c r="A179" s="306">
        <v>167</v>
      </c>
      <c r="B179" s="687" t="str">
        <f>IF(基本情報入力シート!B201="","",基本情報入力シート!B201)</f>
        <v/>
      </c>
      <c r="C179" s="688"/>
      <c r="D179" s="688"/>
      <c r="E179" s="688"/>
      <c r="F179" s="689"/>
      <c r="G179" s="330" t="str">
        <f>IF(基本情報入力シート!L201="", "", 基本情報入力シート!L201)</f>
        <v/>
      </c>
      <c r="H179" s="330" t="str">
        <f>IF(基本情報入力シート!Q201="", "", 基本情報入力シート!Q201)</f>
        <v/>
      </c>
      <c r="I179" s="330" t="str">
        <f>IF(基本情報入力シート!V201="", "", 基本情報入力シート!V201)</f>
        <v/>
      </c>
      <c r="J179" s="330" t="str">
        <f>IF(基本情報入力シート!W201="", "", 基本情報入力シート!W201)</f>
        <v/>
      </c>
      <c r="K179" s="330" t="str">
        <f>IF(基本情報入力シート!Z201="", "", 基本情報入力シート!Z201)</f>
        <v/>
      </c>
      <c r="L179" s="331" t="str">
        <f>IF(基本情報入力シート!AF201=0, "",基本情報入力シート!AF201)</f>
        <v/>
      </c>
      <c r="M179" s="567"/>
      <c r="N179" s="505" t="str">
        <f>IFERROR(VLOOKUP(K179,【参考】数式用!$A$2:$F$57,MATCH(M179,【参考】数式用!$C$3:$F$3,0)+2,0),"")</f>
        <v/>
      </c>
      <c r="O179" s="499"/>
      <c r="P179" s="333" t="str">
        <f>IFERROR(VLOOKUP(K179,【参考】数式用!$A$2:$F$57,MATCH(O179,【参考】数式用!$C$3:$F$3,0)+2,0),"")</f>
        <v/>
      </c>
      <c r="Q179" s="313" t="s">
        <v>113</v>
      </c>
      <c r="R179" s="311"/>
      <c r="S179" s="312" t="s">
        <v>178</v>
      </c>
      <c r="T179" s="311"/>
      <c r="U179" s="312" t="s">
        <v>179</v>
      </c>
      <c r="V179" s="311"/>
      <c r="W179" s="312" t="s">
        <v>178</v>
      </c>
      <c r="X179" s="311"/>
      <c r="Y179" s="312" t="s">
        <v>180</v>
      </c>
      <c r="Z179" s="312" t="s">
        <v>181</v>
      </c>
      <c r="AA179" s="312" t="str">
        <f t="shared" si="75"/>
        <v/>
      </c>
      <c r="AB179" s="308" t="s">
        <v>182</v>
      </c>
      <c r="AC179" s="309" t="str">
        <f t="shared" si="76"/>
        <v/>
      </c>
      <c r="AD179" s="501" t="str">
        <f t="shared" si="77"/>
        <v/>
      </c>
      <c r="AE179" s="310" t="str">
        <f>IFERROR(ROUNDDOWN(ROUNDDOWN(ROUND(L179*VLOOKUP(K179,【参考】数式用!$A$4:$F$57,MATCH("処遇改善加算Ⅳ",【参考】数式用!$C$3:$F$3,0)+2,0),0),0)*AA179*0.5,0), "")</f>
        <v/>
      </c>
      <c r="AF179" s="340"/>
      <c r="AG179" s="341"/>
      <c r="AH179" s="341"/>
      <c r="AI179" s="321"/>
      <c r="AJ179" s="323"/>
      <c r="AK179" s="342"/>
      <c r="AL179" s="327" t="str">
        <f t="shared" si="78"/>
        <v/>
      </c>
      <c r="AM179" s="328" t="str">
        <f t="shared" si="79"/>
        <v/>
      </c>
      <c r="AN179" s="258"/>
      <c r="AO179" s="538" t="str">
        <f>IFERROR(VLOOKUP(K179,【参考】数式用!$A$2:$N$57,14,FALSE),"")</f>
        <v/>
      </c>
      <c r="AP179" s="538" t="str">
        <f t="shared" si="80"/>
        <v/>
      </c>
      <c r="AQ179" s="542" t="str">
        <f t="shared" si="81"/>
        <v/>
      </c>
      <c r="AR179" s="522" t="str">
        <f t="shared" si="82"/>
        <v>入力済</v>
      </c>
      <c r="AS179" s="538" t="str">
        <f t="shared" si="83"/>
        <v/>
      </c>
      <c r="AT179" s="522" t="str">
        <f t="shared" si="84"/>
        <v>入力済</v>
      </c>
      <c r="AU179" s="522" t="str">
        <f t="shared" si="85"/>
        <v/>
      </c>
      <c r="AV179" s="522" t="str">
        <f t="shared" si="86"/>
        <v/>
      </c>
      <c r="AW179" s="538" t="str">
        <f t="shared" si="87"/>
        <v/>
      </c>
      <c r="AX179" s="538" t="str">
        <f t="shared" si="88"/>
        <v/>
      </c>
      <c r="AY179" s="522" t="str">
        <f>IFERROR(VLOOKUP(K179,【参考】数式用!$AR$5:$AS$39,2, FALSE), "")</f>
        <v/>
      </c>
      <c r="AZ179" s="538" t="str">
        <f t="shared" si="89"/>
        <v/>
      </c>
      <c r="BA179" s="541" t="str">
        <f t="shared" si="90"/>
        <v>入力済</v>
      </c>
      <c r="BB179" s="522" t="str">
        <f>IFERROR(VLOOKUP(K179,【参考】数式用!$AX$3:$AY$59, 2, FALSE), "")</f>
        <v/>
      </c>
      <c r="BC179" s="538" t="str">
        <f t="shared" si="91"/>
        <v/>
      </c>
      <c r="BD179" s="541" t="str">
        <f t="shared" si="92"/>
        <v>入力済</v>
      </c>
      <c r="BE179" s="539" t="str">
        <f t="shared" si="93"/>
        <v/>
      </c>
      <c r="BF179" s="539" t="str">
        <f t="shared" si="94"/>
        <v/>
      </c>
    </row>
    <row r="180" spans="1:58" ht="109.95" customHeight="1" thickBot="1">
      <c r="A180" s="306">
        <v>168</v>
      </c>
      <c r="B180" s="687" t="str">
        <f>IF(基本情報入力シート!B202="","",基本情報入力シート!B202)</f>
        <v/>
      </c>
      <c r="C180" s="688"/>
      <c r="D180" s="688"/>
      <c r="E180" s="688"/>
      <c r="F180" s="689"/>
      <c r="G180" s="330" t="str">
        <f>IF(基本情報入力シート!L202="", "", 基本情報入力シート!L202)</f>
        <v/>
      </c>
      <c r="H180" s="330" t="str">
        <f>IF(基本情報入力シート!Q202="", "", 基本情報入力シート!Q202)</f>
        <v/>
      </c>
      <c r="I180" s="330" t="str">
        <f>IF(基本情報入力シート!V202="", "", 基本情報入力シート!V202)</f>
        <v/>
      </c>
      <c r="J180" s="330" t="str">
        <f>IF(基本情報入力シート!W202="", "", 基本情報入力シート!W202)</f>
        <v/>
      </c>
      <c r="K180" s="330" t="str">
        <f>IF(基本情報入力シート!Z202="", "", 基本情報入力シート!Z202)</f>
        <v/>
      </c>
      <c r="L180" s="331" t="str">
        <f>IF(基本情報入力シート!AF202=0, "",基本情報入力シート!AF202)</f>
        <v/>
      </c>
      <c r="M180" s="567"/>
      <c r="N180" s="505" t="str">
        <f>IFERROR(VLOOKUP(K180,【参考】数式用!$A$2:$F$57,MATCH(M180,【参考】数式用!$C$3:$F$3,0)+2,0),"")</f>
        <v/>
      </c>
      <c r="O180" s="499"/>
      <c r="P180" s="333" t="str">
        <f>IFERROR(VLOOKUP(K180,【参考】数式用!$A$2:$F$57,MATCH(O180,【参考】数式用!$C$3:$F$3,0)+2,0),"")</f>
        <v/>
      </c>
      <c r="Q180" s="313" t="s">
        <v>113</v>
      </c>
      <c r="R180" s="311"/>
      <c r="S180" s="312" t="s">
        <v>178</v>
      </c>
      <c r="T180" s="311"/>
      <c r="U180" s="312" t="s">
        <v>179</v>
      </c>
      <c r="V180" s="311"/>
      <c r="W180" s="312" t="s">
        <v>178</v>
      </c>
      <c r="X180" s="311"/>
      <c r="Y180" s="312" t="s">
        <v>180</v>
      </c>
      <c r="Z180" s="312" t="s">
        <v>181</v>
      </c>
      <c r="AA180" s="312" t="str">
        <f t="shared" si="75"/>
        <v/>
      </c>
      <c r="AB180" s="308" t="s">
        <v>182</v>
      </c>
      <c r="AC180" s="309" t="str">
        <f t="shared" si="76"/>
        <v/>
      </c>
      <c r="AD180" s="501" t="str">
        <f t="shared" si="77"/>
        <v/>
      </c>
      <c r="AE180" s="310" t="str">
        <f>IFERROR(ROUNDDOWN(ROUNDDOWN(ROUND(L180*VLOOKUP(K180,【参考】数式用!$A$4:$F$57,MATCH("処遇改善加算Ⅳ",【参考】数式用!$C$3:$F$3,0)+2,0),0),0)*AA180*0.5,0), "")</f>
        <v/>
      </c>
      <c r="AF180" s="340"/>
      <c r="AG180" s="341"/>
      <c r="AH180" s="341"/>
      <c r="AI180" s="321"/>
      <c r="AJ180" s="323"/>
      <c r="AK180" s="342"/>
      <c r="AL180" s="327" t="str">
        <f t="shared" si="78"/>
        <v/>
      </c>
      <c r="AM180" s="328" t="str">
        <f t="shared" si="79"/>
        <v/>
      </c>
      <c r="AN180" s="258"/>
      <c r="AO180" s="538" t="str">
        <f>IFERROR(VLOOKUP(K180,【参考】数式用!$A$2:$N$57,14,FALSE),"")</f>
        <v/>
      </c>
      <c r="AP180" s="538" t="str">
        <f t="shared" si="80"/>
        <v/>
      </c>
      <c r="AQ180" s="542" t="str">
        <f t="shared" si="81"/>
        <v/>
      </c>
      <c r="AR180" s="522" t="str">
        <f t="shared" si="82"/>
        <v>入力済</v>
      </c>
      <c r="AS180" s="538" t="str">
        <f t="shared" si="83"/>
        <v/>
      </c>
      <c r="AT180" s="522" t="str">
        <f t="shared" si="84"/>
        <v>入力済</v>
      </c>
      <c r="AU180" s="522" t="str">
        <f t="shared" si="85"/>
        <v/>
      </c>
      <c r="AV180" s="522" t="str">
        <f t="shared" si="86"/>
        <v/>
      </c>
      <c r="AW180" s="538" t="str">
        <f t="shared" si="87"/>
        <v/>
      </c>
      <c r="AX180" s="538" t="str">
        <f t="shared" si="88"/>
        <v/>
      </c>
      <c r="AY180" s="522" t="str">
        <f>IFERROR(VLOOKUP(K180,【参考】数式用!$AR$5:$AS$39,2, FALSE), "")</f>
        <v/>
      </c>
      <c r="AZ180" s="538" t="str">
        <f t="shared" si="89"/>
        <v/>
      </c>
      <c r="BA180" s="541" t="str">
        <f t="shared" si="90"/>
        <v>入力済</v>
      </c>
      <c r="BB180" s="522" t="str">
        <f>IFERROR(VLOOKUP(K180,【参考】数式用!$AX$3:$AY$59, 2, FALSE), "")</f>
        <v/>
      </c>
      <c r="BC180" s="538" t="str">
        <f t="shared" si="91"/>
        <v/>
      </c>
      <c r="BD180" s="541" t="str">
        <f t="shared" si="92"/>
        <v>入力済</v>
      </c>
      <c r="BE180" s="539" t="str">
        <f t="shared" si="93"/>
        <v/>
      </c>
      <c r="BF180" s="539" t="str">
        <f t="shared" si="94"/>
        <v/>
      </c>
    </row>
    <row r="181" spans="1:58" ht="109.95" customHeight="1" thickBot="1">
      <c r="A181" s="306">
        <v>169</v>
      </c>
      <c r="B181" s="687" t="str">
        <f>IF(基本情報入力シート!B203="","",基本情報入力シート!B203)</f>
        <v/>
      </c>
      <c r="C181" s="688"/>
      <c r="D181" s="688"/>
      <c r="E181" s="688"/>
      <c r="F181" s="689"/>
      <c r="G181" s="330" t="str">
        <f>IF(基本情報入力シート!L203="", "", 基本情報入力シート!L203)</f>
        <v/>
      </c>
      <c r="H181" s="330" t="str">
        <f>IF(基本情報入力シート!Q203="", "", 基本情報入力シート!Q203)</f>
        <v/>
      </c>
      <c r="I181" s="330" t="str">
        <f>IF(基本情報入力シート!V203="", "", 基本情報入力シート!V203)</f>
        <v/>
      </c>
      <c r="J181" s="330" t="str">
        <f>IF(基本情報入力シート!W203="", "", 基本情報入力シート!W203)</f>
        <v/>
      </c>
      <c r="K181" s="330" t="str">
        <f>IF(基本情報入力シート!Z203="", "", 基本情報入力シート!Z203)</f>
        <v/>
      </c>
      <c r="L181" s="331" t="str">
        <f>IF(基本情報入力シート!AF203=0, "",基本情報入力シート!AF203)</f>
        <v/>
      </c>
      <c r="M181" s="567"/>
      <c r="N181" s="505" t="str">
        <f>IFERROR(VLOOKUP(K181,【参考】数式用!$A$2:$F$57,MATCH(M181,【参考】数式用!$C$3:$F$3,0)+2,0),"")</f>
        <v/>
      </c>
      <c r="O181" s="499"/>
      <c r="P181" s="333" t="str">
        <f>IFERROR(VLOOKUP(K181,【参考】数式用!$A$2:$F$57,MATCH(O181,【参考】数式用!$C$3:$F$3,0)+2,0),"")</f>
        <v/>
      </c>
      <c r="Q181" s="313" t="s">
        <v>113</v>
      </c>
      <c r="R181" s="311"/>
      <c r="S181" s="312" t="s">
        <v>178</v>
      </c>
      <c r="T181" s="311"/>
      <c r="U181" s="312" t="s">
        <v>179</v>
      </c>
      <c r="V181" s="311"/>
      <c r="W181" s="312" t="s">
        <v>178</v>
      </c>
      <c r="X181" s="311"/>
      <c r="Y181" s="312" t="s">
        <v>180</v>
      </c>
      <c r="Z181" s="312" t="s">
        <v>181</v>
      </c>
      <c r="AA181" s="312" t="str">
        <f t="shared" si="75"/>
        <v/>
      </c>
      <c r="AB181" s="308" t="s">
        <v>182</v>
      </c>
      <c r="AC181" s="309" t="str">
        <f t="shared" si="76"/>
        <v/>
      </c>
      <c r="AD181" s="501" t="str">
        <f t="shared" si="77"/>
        <v/>
      </c>
      <c r="AE181" s="310" t="str">
        <f>IFERROR(ROUNDDOWN(ROUNDDOWN(ROUND(L181*VLOOKUP(K181,【参考】数式用!$A$4:$F$57,MATCH("処遇改善加算Ⅳ",【参考】数式用!$C$3:$F$3,0)+2,0),0),0)*AA181*0.5,0), "")</f>
        <v/>
      </c>
      <c r="AF181" s="340"/>
      <c r="AG181" s="341"/>
      <c r="AH181" s="341"/>
      <c r="AI181" s="321"/>
      <c r="AJ181" s="323"/>
      <c r="AK181" s="342"/>
      <c r="AL181" s="327" t="str">
        <f t="shared" si="78"/>
        <v/>
      </c>
      <c r="AM181" s="328" t="str">
        <f t="shared" si="79"/>
        <v/>
      </c>
      <c r="AN181" s="258"/>
      <c r="AO181" s="538" t="str">
        <f>IFERROR(VLOOKUP(K181,【参考】数式用!$A$2:$N$57,14,FALSE),"")</f>
        <v/>
      </c>
      <c r="AP181" s="538" t="str">
        <f t="shared" si="80"/>
        <v/>
      </c>
      <c r="AQ181" s="542" t="str">
        <f t="shared" si="81"/>
        <v/>
      </c>
      <c r="AR181" s="522" t="str">
        <f t="shared" si="82"/>
        <v>入力済</v>
      </c>
      <c r="AS181" s="538" t="str">
        <f t="shared" si="83"/>
        <v/>
      </c>
      <c r="AT181" s="522" t="str">
        <f t="shared" si="84"/>
        <v>入力済</v>
      </c>
      <c r="AU181" s="522" t="str">
        <f t="shared" si="85"/>
        <v/>
      </c>
      <c r="AV181" s="522" t="str">
        <f t="shared" si="86"/>
        <v/>
      </c>
      <c r="AW181" s="538" t="str">
        <f t="shared" si="87"/>
        <v/>
      </c>
      <c r="AX181" s="538" t="str">
        <f t="shared" si="88"/>
        <v/>
      </c>
      <c r="AY181" s="522" t="str">
        <f>IFERROR(VLOOKUP(K181,【参考】数式用!$AR$5:$AS$39,2, FALSE), "")</f>
        <v/>
      </c>
      <c r="AZ181" s="538" t="str">
        <f t="shared" si="89"/>
        <v/>
      </c>
      <c r="BA181" s="541" t="str">
        <f t="shared" si="90"/>
        <v>入力済</v>
      </c>
      <c r="BB181" s="522" t="str">
        <f>IFERROR(VLOOKUP(K181,【参考】数式用!$AX$3:$AY$59, 2, FALSE), "")</f>
        <v/>
      </c>
      <c r="BC181" s="538" t="str">
        <f t="shared" si="91"/>
        <v/>
      </c>
      <c r="BD181" s="541" t="str">
        <f t="shared" si="92"/>
        <v>入力済</v>
      </c>
      <c r="BE181" s="539" t="str">
        <f t="shared" si="93"/>
        <v/>
      </c>
      <c r="BF181" s="539" t="str">
        <f t="shared" si="94"/>
        <v/>
      </c>
    </row>
    <row r="182" spans="1:58" ht="109.95" customHeight="1" thickBot="1">
      <c r="A182" s="306">
        <v>170</v>
      </c>
      <c r="B182" s="687" t="str">
        <f>IF(基本情報入力シート!B204="","",基本情報入力シート!B204)</f>
        <v/>
      </c>
      <c r="C182" s="688"/>
      <c r="D182" s="688"/>
      <c r="E182" s="688"/>
      <c r="F182" s="689"/>
      <c r="G182" s="330" t="str">
        <f>IF(基本情報入力シート!L204="", "", 基本情報入力シート!L204)</f>
        <v/>
      </c>
      <c r="H182" s="330" t="str">
        <f>IF(基本情報入力シート!Q204="", "", 基本情報入力シート!Q204)</f>
        <v/>
      </c>
      <c r="I182" s="330" t="str">
        <f>IF(基本情報入力シート!V204="", "", 基本情報入力シート!V204)</f>
        <v/>
      </c>
      <c r="J182" s="330" t="str">
        <f>IF(基本情報入力シート!W204="", "", 基本情報入力シート!W204)</f>
        <v/>
      </c>
      <c r="K182" s="330" t="str">
        <f>IF(基本情報入力シート!Z204="", "", 基本情報入力シート!Z204)</f>
        <v/>
      </c>
      <c r="L182" s="331" t="str">
        <f>IF(基本情報入力シート!AF204=0, "",基本情報入力シート!AF204)</f>
        <v/>
      </c>
      <c r="M182" s="567"/>
      <c r="N182" s="505" t="str">
        <f>IFERROR(VLOOKUP(K182,【参考】数式用!$A$2:$F$57,MATCH(M182,【参考】数式用!$C$3:$F$3,0)+2,0),"")</f>
        <v/>
      </c>
      <c r="O182" s="499"/>
      <c r="P182" s="333" t="str">
        <f>IFERROR(VLOOKUP(K182,【参考】数式用!$A$2:$F$57,MATCH(O182,【参考】数式用!$C$3:$F$3,0)+2,0),"")</f>
        <v/>
      </c>
      <c r="Q182" s="313" t="s">
        <v>113</v>
      </c>
      <c r="R182" s="311"/>
      <c r="S182" s="312" t="s">
        <v>178</v>
      </c>
      <c r="T182" s="311"/>
      <c r="U182" s="312" t="s">
        <v>179</v>
      </c>
      <c r="V182" s="311"/>
      <c r="W182" s="312" t="s">
        <v>178</v>
      </c>
      <c r="X182" s="311"/>
      <c r="Y182" s="312" t="s">
        <v>180</v>
      </c>
      <c r="Z182" s="312" t="s">
        <v>181</v>
      </c>
      <c r="AA182" s="312" t="str">
        <f t="shared" si="75"/>
        <v/>
      </c>
      <c r="AB182" s="308" t="s">
        <v>182</v>
      </c>
      <c r="AC182" s="309" t="str">
        <f t="shared" si="76"/>
        <v/>
      </c>
      <c r="AD182" s="501" t="str">
        <f t="shared" si="77"/>
        <v/>
      </c>
      <c r="AE182" s="310" t="str">
        <f>IFERROR(ROUNDDOWN(ROUNDDOWN(ROUND(L182*VLOOKUP(K182,【参考】数式用!$A$4:$F$57,MATCH("処遇改善加算Ⅳ",【参考】数式用!$C$3:$F$3,0)+2,0),0),0)*AA182*0.5,0), "")</f>
        <v/>
      </c>
      <c r="AF182" s="340"/>
      <c r="AG182" s="341"/>
      <c r="AH182" s="341"/>
      <c r="AI182" s="321"/>
      <c r="AJ182" s="323"/>
      <c r="AK182" s="342"/>
      <c r="AL182" s="327" t="str">
        <f t="shared" si="78"/>
        <v/>
      </c>
      <c r="AM182" s="328" t="str">
        <f t="shared" si="79"/>
        <v/>
      </c>
      <c r="AN182" s="258"/>
      <c r="AO182" s="538" t="str">
        <f>IFERROR(VLOOKUP(K182,【参考】数式用!$A$2:$N$57,14,FALSE),"")</f>
        <v/>
      </c>
      <c r="AP182" s="538" t="str">
        <f t="shared" si="80"/>
        <v/>
      </c>
      <c r="AQ182" s="542" t="str">
        <f t="shared" si="81"/>
        <v/>
      </c>
      <c r="AR182" s="522" t="str">
        <f t="shared" si="82"/>
        <v>入力済</v>
      </c>
      <c r="AS182" s="538" t="str">
        <f t="shared" si="83"/>
        <v/>
      </c>
      <c r="AT182" s="522" t="str">
        <f t="shared" si="84"/>
        <v>入力済</v>
      </c>
      <c r="AU182" s="522" t="str">
        <f t="shared" si="85"/>
        <v/>
      </c>
      <c r="AV182" s="522" t="str">
        <f t="shared" si="86"/>
        <v/>
      </c>
      <c r="AW182" s="538" t="str">
        <f t="shared" si="87"/>
        <v/>
      </c>
      <c r="AX182" s="538" t="str">
        <f t="shared" si="88"/>
        <v/>
      </c>
      <c r="AY182" s="522" t="str">
        <f>IFERROR(VLOOKUP(K182,【参考】数式用!$AR$5:$AS$39,2, FALSE), "")</f>
        <v/>
      </c>
      <c r="AZ182" s="538" t="str">
        <f t="shared" si="89"/>
        <v/>
      </c>
      <c r="BA182" s="541" t="str">
        <f t="shared" si="90"/>
        <v>入力済</v>
      </c>
      <c r="BB182" s="522" t="str">
        <f>IFERROR(VLOOKUP(K182,【参考】数式用!$AX$3:$AY$59, 2, FALSE), "")</f>
        <v/>
      </c>
      <c r="BC182" s="538" t="str">
        <f t="shared" si="91"/>
        <v/>
      </c>
      <c r="BD182" s="541" t="str">
        <f t="shared" si="92"/>
        <v>入力済</v>
      </c>
      <c r="BE182" s="539" t="str">
        <f t="shared" si="93"/>
        <v/>
      </c>
      <c r="BF182" s="539" t="str">
        <f t="shared" si="94"/>
        <v/>
      </c>
    </row>
    <row r="183" spans="1:58" ht="109.95" customHeight="1" thickBot="1">
      <c r="A183" s="306">
        <v>171</v>
      </c>
      <c r="B183" s="687" t="str">
        <f>IF(基本情報入力シート!B205="","",基本情報入力シート!B205)</f>
        <v/>
      </c>
      <c r="C183" s="688"/>
      <c r="D183" s="688"/>
      <c r="E183" s="688"/>
      <c r="F183" s="689"/>
      <c r="G183" s="330" t="str">
        <f>IF(基本情報入力シート!L205="", "", 基本情報入力シート!L205)</f>
        <v/>
      </c>
      <c r="H183" s="330" t="str">
        <f>IF(基本情報入力シート!Q205="", "", 基本情報入力シート!Q205)</f>
        <v/>
      </c>
      <c r="I183" s="330" t="str">
        <f>IF(基本情報入力シート!V205="", "", 基本情報入力シート!V205)</f>
        <v/>
      </c>
      <c r="J183" s="330" t="str">
        <f>IF(基本情報入力シート!W205="", "", 基本情報入力シート!W205)</f>
        <v/>
      </c>
      <c r="K183" s="330" t="str">
        <f>IF(基本情報入力シート!Z205="", "", 基本情報入力シート!Z205)</f>
        <v/>
      </c>
      <c r="L183" s="331" t="str">
        <f>IF(基本情報入力シート!AF205=0, "",基本情報入力シート!AF205)</f>
        <v/>
      </c>
      <c r="M183" s="567"/>
      <c r="N183" s="505" t="str">
        <f>IFERROR(VLOOKUP(K183,【参考】数式用!$A$2:$F$57,MATCH(M183,【参考】数式用!$C$3:$F$3,0)+2,0),"")</f>
        <v/>
      </c>
      <c r="O183" s="499"/>
      <c r="P183" s="333" t="str">
        <f>IFERROR(VLOOKUP(K183,【参考】数式用!$A$2:$F$57,MATCH(O183,【参考】数式用!$C$3:$F$3,0)+2,0),"")</f>
        <v/>
      </c>
      <c r="Q183" s="313" t="s">
        <v>113</v>
      </c>
      <c r="R183" s="311"/>
      <c r="S183" s="312" t="s">
        <v>178</v>
      </c>
      <c r="T183" s="311"/>
      <c r="U183" s="312" t="s">
        <v>179</v>
      </c>
      <c r="V183" s="311"/>
      <c r="W183" s="312" t="s">
        <v>178</v>
      </c>
      <c r="X183" s="311"/>
      <c r="Y183" s="312" t="s">
        <v>180</v>
      </c>
      <c r="Z183" s="312" t="s">
        <v>181</v>
      </c>
      <c r="AA183" s="312" t="str">
        <f t="shared" si="75"/>
        <v/>
      </c>
      <c r="AB183" s="308" t="s">
        <v>182</v>
      </c>
      <c r="AC183" s="309" t="str">
        <f t="shared" si="76"/>
        <v/>
      </c>
      <c r="AD183" s="501" t="str">
        <f t="shared" si="77"/>
        <v/>
      </c>
      <c r="AE183" s="310" t="str">
        <f>IFERROR(ROUNDDOWN(ROUNDDOWN(ROUND(L183*VLOOKUP(K183,【参考】数式用!$A$4:$F$57,MATCH("処遇改善加算Ⅳ",【参考】数式用!$C$3:$F$3,0)+2,0),0),0)*AA183*0.5,0), "")</f>
        <v/>
      </c>
      <c r="AF183" s="340"/>
      <c r="AG183" s="341"/>
      <c r="AH183" s="341"/>
      <c r="AI183" s="321"/>
      <c r="AJ183" s="323"/>
      <c r="AK183" s="342"/>
      <c r="AL183" s="327" t="str">
        <f t="shared" si="78"/>
        <v/>
      </c>
      <c r="AM183" s="328" t="str">
        <f t="shared" si="79"/>
        <v/>
      </c>
      <c r="AN183" s="258"/>
      <c r="AO183" s="538" t="str">
        <f>IFERROR(VLOOKUP(K183,【参考】数式用!$A$2:$N$57,14,FALSE),"")</f>
        <v/>
      </c>
      <c r="AP183" s="538" t="str">
        <f t="shared" si="80"/>
        <v/>
      </c>
      <c r="AQ183" s="542" t="str">
        <f t="shared" si="81"/>
        <v/>
      </c>
      <c r="AR183" s="522" t="str">
        <f t="shared" si="82"/>
        <v>入力済</v>
      </c>
      <c r="AS183" s="538" t="str">
        <f t="shared" si="83"/>
        <v/>
      </c>
      <c r="AT183" s="522" t="str">
        <f t="shared" si="84"/>
        <v>入力済</v>
      </c>
      <c r="AU183" s="522" t="str">
        <f t="shared" si="85"/>
        <v/>
      </c>
      <c r="AV183" s="522" t="str">
        <f t="shared" si="86"/>
        <v/>
      </c>
      <c r="AW183" s="538" t="str">
        <f t="shared" si="87"/>
        <v/>
      </c>
      <c r="AX183" s="538" t="str">
        <f t="shared" si="88"/>
        <v/>
      </c>
      <c r="AY183" s="522" t="str">
        <f>IFERROR(VLOOKUP(K183,【参考】数式用!$AR$5:$AS$39,2, FALSE), "")</f>
        <v/>
      </c>
      <c r="AZ183" s="538" t="str">
        <f t="shared" si="89"/>
        <v/>
      </c>
      <c r="BA183" s="541" t="str">
        <f t="shared" si="90"/>
        <v>入力済</v>
      </c>
      <c r="BB183" s="522" t="str">
        <f>IFERROR(VLOOKUP(K183,【参考】数式用!$AX$3:$AY$59, 2, FALSE), "")</f>
        <v/>
      </c>
      <c r="BC183" s="538" t="str">
        <f t="shared" si="91"/>
        <v/>
      </c>
      <c r="BD183" s="541" t="str">
        <f t="shared" si="92"/>
        <v>入力済</v>
      </c>
      <c r="BE183" s="539" t="str">
        <f t="shared" si="93"/>
        <v/>
      </c>
      <c r="BF183" s="539" t="str">
        <f t="shared" si="94"/>
        <v/>
      </c>
    </row>
    <row r="184" spans="1:58" ht="109.95" customHeight="1" thickBot="1">
      <c r="A184" s="306">
        <v>172</v>
      </c>
      <c r="B184" s="687" t="str">
        <f>IF(基本情報入力シート!B206="","",基本情報入力シート!B206)</f>
        <v/>
      </c>
      <c r="C184" s="688"/>
      <c r="D184" s="688"/>
      <c r="E184" s="688"/>
      <c r="F184" s="689"/>
      <c r="G184" s="330" t="str">
        <f>IF(基本情報入力シート!L206="", "", 基本情報入力シート!L206)</f>
        <v/>
      </c>
      <c r="H184" s="330" t="str">
        <f>IF(基本情報入力シート!Q206="", "", 基本情報入力シート!Q206)</f>
        <v/>
      </c>
      <c r="I184" s="330" t="str">
        <f>IF(基本情報入力シート!V206="", "", 基本情報入力シート!V206)</f>
        <v/>
      </c>
      <c r="J184" s="330" t="str">
        <f>IF(基本情報入力シート!W206="", "", 基本情報入力シート!W206)</f>
        <v/>
      </c>
      <c r="K184" s="330" t="str">
        <f>IF(基本情報入力シート!Z206="", "", 基本情報入力シート!Z206)</f>
        <v/>
      </c>
      <c r="L184" s="331" t="str">
        <f>IF(基本情報入力シート!AF206=0, "",基本情報入力シート!AF206)</f>
        <v/>
      </c>
      <c r="M184" s="567"/>
      <c r="N184" s="505" t="str">
        <f>IFERROR(VLOOKUP(K184,【参考】数式用!$A$2:$F$57,MATCH(M184,【参考】数式用!$C$3:$F$3,0)+2,0),"")</f>
        <v/>
      </c>
      <c r="O184" s="499"/>
      <c r="P184" s="333" t="str">
        <f>IFERROR(VLOOKUP(K184,【参考】数式用!$A$2:$F$57,MATCH(O184,【参考】数式用!$C$3:$F$3,0)+2,0),"")</f>
        <v/>
      </c>
      <c r="Q184" s="313" t="s">
        <v>113</v>
      </c>
      <c r="R184" s="311"/>
      <c r="S184" s="312" t="s">
        <v>178</v>
      </c>
      <c r="T184" s="311"/>
      <c r="U184" s="312" t="s">
        <v>179</v>
      </c>
      <c r="V184" s="311"/>
      <c r="W184" s="312" t="s">
        <v>178</v>
      </c>
      <c r="X184" s="311"/>
      <c r="Y184" s="312" t="s">
        <v>180</v>
      </c>
      <c r="Z184" s="312" t="s">
        <v>181</v>
      </c>
      <c r="AA184" s="312" t="str">
        <f t="shared" si="75"/>
        <v/>
      </c>
      <c r="AB184" s="308" t="s">
        <v>182</v>
      </c>
      <c r="AC184" s="309" t="str">
        <f t="shared" si="76"/>
        <v/>
      </c>
      <c r="AD184" s="501" t="str">
        <f t="shared" si="77"/>
        <v/>
      </c>
      <c r="AE184" s="310" t="str">
        <f>IFERROR(ROUNDDOWN(ROUNDDOWN(ROUND(L184*VLOOKUP(K184,【参考】数式用!$A$4:$F$57,MATCH("処遇改善加算Ⅳ",【参考】数式用!$C$3:$F$3,0)+2,0),0),0)*AA184*0.5,0), "")</f>
        <v/>
      </c>
      <c r="AF184" s="340"/>
      <c r="AG184" s="341"/>
      <c r="AH184" s="341"/>
      <c r="AI184" s="321"/>
      <c r="AJ184" s="323"/>
      <c r="AK184" s="342"/>
      <c r="AL184" s="327" t="str">
        <f t="shared" si="78"/>
        <v/>
      </c>
      <c r="AM184" s="328" t="str">
        <f t="shared" si="79"/>
        <v/>
      </c>
      <c r="AN184" s="258"/>
      <c r="AO184" s="538" t="str">
        <f>IFERROR(VLOOKUP(K184,【参考】数式用!$A$2:$N$57,14,FALSE),"")</f>
        <v/>
      </c>
      <c r="AP184" s="538" t="str">
        <f t="shared" si="80"/>
        <v/>
      </c>
      <c r="AQ184" s="542" t="str">
        <f t="shared" si="81"/>
        <v/>
      </c>
      <c r="AR184" s="522" t="str">
        <f t="shared" si="82"/>
        <v>入力済</v>
      </c>
      <c r="AS184" s="538" t="str">
        <f t="shared" si="83"/>
        <v/>
      </c>
      <c r="AT184" s="522" t="str">
        <f t="shared" si="84"/>
        <v>入力済</v>
      </c>
      <c r="AU184" s="522" t="str">
        <f t="shared" si="85"/>
        <v/>
      </c>
      <c r="AV184" s="522" t="str">
        <f t="shared" si="86"/>
        <v/>
      </c>
      <c r="AW184" s="538" t="str">
        <f t="shared" si="87"/>
        <v/>
      </c>
      <c r="AX184" s="538" t="str">
        <f t="shared" si="88"/>
        <v/>
      </c>
      <c r="AY184" s="522" t="str">
        <f>IFERROR(VLOOKUP(K184,【参考】数式用!$AR$5:$AS$39,2, FALSE), "")</f>
        <v/>
      </c>
      <c r="AZ184" s="538" t="str">
        <f t="shared" si="89"/>
        <v/>
      </c>
      <c r="BA184" s="541" t="str">
        <f t="shared" si="90"/>
        <v>入力済</v>
      </c>
      <c r="BB184" s="522" t="str">
        <f>IFERROR(VLOOKUP(K184,【参考】数式用!$AX$3:$AY$59, 2, FALSE), "")</f>
        <v/>
      </c>
      <c r="BC184" s="538" t="str">
        <f t="shared" si="91"/>
        <v/>
      </c>
      <c r="BD184" s="541" t="str">
        <f t="shared" si="92"/>
        <v>入力済</v>
      </c>
      <c r="BE184" s="539" t="str">
        <f t="shared" si="93"/>
        <v/>
      </c>
      <c r="BF184" s="539" t="str">
        <f t="shared" si="94"/>
        <v/>
      </c>
    </row>
    <row r="185" spans="1:58" ht="109.95" customHeight="1" thickBot="1">
      <c r="A185" s="306">
        <v>173</v>
      </c>
      <c r="B185" s="687" t="str">
        <f>IF(基本情報入力シート!B207="","",基本情報入力シート!B207)</f>
        <v/>
      </c>
      <c r="C185" s="688"/>
      <c r="D185" s="688"/>
      <c r="E185" s="688"/>
      <c r="F185" s="689"/>
      <c r="G185" s="330" t="str">
        <f>IF(基本情報入力シート!L207="", "", 基本情報入力シート!L207)</f>
        <v/>
      </c>
      <c r="H185" s="330" t="str">
        <f>IF(基本情報入力シート!Q207="", "", 基本情報入力シート!Q207)</f>
        <v/>
      </c>
      <c r="I185" s="330" t="str">
        <f>IF(基本情報入力シート!V207="", "", 基本情報入力シート!V207)</f>
        <v/>
      </c>
      <c r="J185" s="330" t="str">
        <f>IF(基本情報入力シート!W207="", "", 基本情報入力シート!W207)</f>
        <v/>
      </c>
      <c r="K185" s="330" t="str">
        <f>IF(基本情報入力シート!Z207="", "", 基本情報入力シート!Z207)</f>
        <v/>
      </c>
      <c r="L185" s="331" t="str">
        <f>IF(基本情報入力シート!AF207=0, "",基本情報入力シート!AF207)</f>
        <v/>
      </c>
      <c r="M185" s="567"/>
      <c r="N185" s="505" t="str">
        <f>IFERROR(VLOOKUP(K185,【参考】数式用!$A$2:$F$57,MATCH(M185,【参考】数式用!$C$3:$F$3,0)+2,0),"")</f>
        <v/>
      </c>
      <c r="O185" s="499"/>
      <c r="P185" s="333" t="str">
        <f>IFERROR(VLOOKUP(K185,【参考】数式用!$A$2:$F$57,MATCH(O185,【参考】数式用!$C$3:$F$3,0)+2,0),"")</f>
        <v/>
      </c>
      <c r="Q185" s="313" t="s">
        <v>113</v>
      </c>
      <c r="R185" s="311"/>
      <c r="S185" s="312" t="s">
        <v>178</v>
      </c>
      <c r="T185" s="311"/>
      <c r="U185" s="312" t="s">
        <v>179</v>
      </c>
      <c r="V185" s="311"/>
      <c r="W185" s="312" t="s">
        <v>178</v>
      </c>
      <c r="X185" s="311"/>
      <c r="Y185" s="312" t="s">
        <v>180</v>
      </c>
      <c r="Z185" s="312" t="s">
        <v>181</v>
      </c>
      <c r="AA185" s="312" t="str">
        <f t="shared" si="75"/>
        <v/>
      </c>
      <c r="AB185" s="308" t="s">
        <v>182</v>
      </c>
      <c r="AC185" s="309" t="str">
        <f t="shared" si="76"/>
        <v/>
      </c>
      <c r="AD185" s="501" t="str">
        <f t="shared" si="77"/>
        <v/>
      </c>
      <c r="AE185" s="310" t="str">
        <f>IFERROR(ROUNDDOWN(ROUNDDOWN(ROUND(L185*VLOOKUP(K185,【参考】数式用!$A$4:$F$57,MATCH("処遇改善加算Ⅳ",【参考】数式用!$C$3:$F$3,0)+2,0),0),0)*AA185*0.5,0), "")</f>
        <v/>
      </c>
      <c r="AF185" s="340"/>
      <c r="AG185" s="341"/>
      <c r="AH185" s="341"/>
      <c r="AI185" s="321"/>
      <c r="AJ185" s="323"/>
      <c r="AK185" s="342"/>
      <c r="AL185" s="327" t="str">
        <f t="shared" si="78"/>
        <v/>
      </c>
      <c r="AM185" s="328" t="str">
        <f t="shared" si="79"/>
        <v/>
      </c>
      <c r="AN185" s="258"/>
      <c r="AO185" s="538" t="str">
        <f>IFERROR(VLOOKUP(K185,【参考】数式用!$A$2:$N$57,14,FALSE),"")</f>
        <v/>
      </c>
      <c r="AP185" s="538" t="str">
        <f t="shared" si="80"/>
        <v/>
      </c>
      <c r="AQ185" s="542" t="str">
        <f t="shared" si="81"/>
        <v/>
      </c>
      <c r="AR185" s="522" t="str">
        <f t="shared" si="82"/>
        <v>入力済</v>
      </c>
      <c r="AS185" s="538" t="str">
        <f t="shared" si="83"/>
        <v/>
      </c>
      <c r="AT185" s="522" t="str">
        <f t="shared" si="84"/>
        <v>入力済</v>
      </c>
      <c r="AU185" s="522" t="str">
        <f t="shared" si="85"/>
        <v/>
      </c>
      <c r="AV185" s="522" t="str">
        <f t="shared" si="86"/>
        <v/>
      </c>
      <c r="AW185" s="538" t="str">
        <f t="shared" si="87"/>
        <v/>
      </c>
      <c r="AX185" s="538" t="str">
        <f t="shared" si="88"/>
        <v/>
      </c>
      <c r="AY185" s="522" t="str">
        <f>IFERROR(VLOOKUP(K185,【参考】数式用!$AR$5:$AS$39,2, FALSE), "")</f>
        <v/>
      </c>
      <c r="AZ185" s="538" t="str">
        <f t="shared" si="89"/>
        <v/>
      </c>
      <c r="BA185" s="541" t="str">
        <f t="shared" si="90"/>
        <v>入力済</v>
      </c>
      <c r="BB185" s="522" t="str">
        <f>IFERROR(VLOOKUP(K185,【参考】数式用!$AX$3:$AY$59, 2, FALSE), "")</f>
        <v/>
      </c>
      <c r="BC185" s="538" t="str">
        <f t="shared" si="91"/>
        <v/>
      </c>
      <c r="BD185" s="541" t="str">
        <f t="shared" si="92"/>
        <v>入力済</v>
      </c>
      <c r="BE185" s="539" t="str">
        <f t="shared" si="93"/>
        <v/>
      </c>
      <c r="BF185" s="539" t="str">
        <f t="shared" si="94"/>
        <v/>
      </c>
    </row>
    <row r="186" spans="1:58" ht="109.95" customHeight="1" thickBot="1">
      <c r="A186" s="306">
        <v>174</v>
      </c>
      <c r="B186" s="687" t="str">
        <f>IF(基本情報入力シート!B208="","",基本情報入力シート!B208)</f>
        <v/>
      </c>
      <c r="C186" s="688"/>
      <c r="D186" s="688"/>
      <c r="E186" s="688"/>
      <c r="F186" s="689"/>
      <c r="G186" s="330" t="str">
        <f>IF(基本情報入力シート!L208="", "", 基本情報入力シート!L208)</f>
        <v/>
      </c>
      <c r="H186" s="330" t="str">
        <f>IF(基本情報入力シート!Q208="", "", 基本情報入力シート!Q208)</f>
        <v/>
      </c>
      <c r="I186" s="330" t="str">
        <f>IF(基本情報入力シート!V208="", "", 基本情報入力シート!V208)</f>
        <v/>
      </c>
      <c r="J186" s="330" t="str">
        <f>IF(基本情報入力シート!W208="", "", 基本情報入力シート!W208)</f>
        <v/>
      </c>
      <c r="K186" s="330" t="str">
        <f>IF(基本情報入力シート!Z208="", "", 基本情報入力シート!Z208)</f>
        <v/>
      </c>
      <c r="L186" s="331" t="str">
        <f>IF(基本情報入力シート!AF208=0, "",基本情報入力シート!AF208)</f>
        <v/>
      </c>
      <c r="M186" s="567"/>
      <c r="N186" s="505" t="str">
        <f>IFERROR(VLOOKUP(K186,【参考】数式用!$A$2:$F$57,MATCH(M186,【参考】数式用!$C$3:$F$3,0)+2,0),"")</f>
        <v/>
      </c>
      <c r="O186" s="499"/>
      <c r="P186" s="333" t="str">
        <f>IFERROR(VLOOKUP(K186,【参考】数式用!$A$2:$F$57,MATCH(O186,【参考】数式用!$C$3:$F$3,0)+2,0),"")</f>
        <v/>
      </c>
      <c r="Q186" s="313" t="s">
        <v>113</v>
      </c>
      <c r="R186" s="311"/>
      <c r="S186" s="312" t="s">
        <v>178</v>
      </c>
      <c r="T186" s="311"/>
      <c r="U186" s="312" t="s">
        <v>179</v>
      </c>
      <c r="V186" s="311"/>
      <c r="W186" s="312" t="s">
        <v>178</v>
      </c>
      <c r="X186" s="311"/>
      <c r="Y186" s="312" t="s">
        <v>180</v>
      </c>
      <c r="Z186" s="312" t="s">
        <v>181</v>
      </c>
      <c r="AA186" s="312" t="str">
        <f t="shared" si="75"/>
        <v/>
      </c>
      <c r="AB186" s="308" t="s">
        <v>182</v>
      </c>
      <c r="AC186" s="309" t="str">
        <f t="shared" si="76"/>
        <v/>
      </c>
      <c r="AD186" s="501" t="str">
        <f t="shared" si="77"/>
        <v/>
      </c>
      <c r="AE186" s="310" t="str">
        <f>IFERROR(ROUNDDOWN(ROUNDDOWN(ROUND(L186*VLOOKUP(K186,【参考】数式用!$A$4:$F$57,MATCH("処遇改善加算Ⅳ",【参考】数式用!$C$3:$F$3,0)+2,0),0),0)*AA186*0.5,0), "")</f>
        <v/>
      </c>
      <c r="AF186" s="340"/>
      <c r="AG186" s="341"/>
      <c r="AH186" s="341"/>
      <c r="AI186" s="321"/>
      <c r="AJ186" s="323"/>
      <c r="AK186" s="342"/>
      <c r="AL186" s="327" t="str">
        <f t="shared" si="78"/>
        <v/>
      </c>
      <c r="AM186" s="328" t="str">
        <f t="shared" si="79"/>
        <v/>
      </c>
      <c r="AN186" s="258"/>
      <c r="AO186" s="538" t="str">
        <f>IFERROR(VLOOKUP(K186,【参考】数式用!$A$2:$N$57,14,FALSE),"")</f>
        <v/>
      </c>
      <c r="AP186" s="538" t="str">
        <f t="shared" si="80"/>
        <v/>
      </c>
      <c r="AQ186" s="542" t="str">
        <f t="shared" si="81"/>
        <v/>
      </c>
      <c r="AR186" s="522" t="str">
        <f t="shared" si="82"/>
        <v>入力済</v>
      </c>
      <c r="AS186" s="538" t="str">
        <f t="shared" si="83"/>
        <v/>
      </c>
      <c r="AT186" s="522" t="str">
        <f t="shared" si="84"/>
        <v>入力済</v>
      </c>
      <c r="AU186" s="522" t="str">
        <f t="shared" si="85"/>
        <v/>
      </c>
      <c r="AV186" s="522" t="str">
        <f t="shared" si="86"/>
        <v/>
      </c>
      <c r="AW186" s="538" t="str">
        <f t="shared" si="87"/>
        <v/>
      </c>
      <c r="AX186" s="538" t="str">
        <f t="shared" si="88"/>
        <v/>
      </c>
      <c r="AY186" s="522" t="str">
        <f>IFERROR(VLOOKUP(K186,【参考】数式用!$AR$5:$AS$39,2, FALSE), "")</f>
        <v/>
      </c>
      <c r="AZ186" s="538" t="str">
        <f t="shared" si="89"/>
        <v/>
      </c>
      <c r="BA186" s="541" t="str">
        <f t="shared" si="90"/>
        <v>入力済</v>
      </c>
      <c r="BB186" s="522" t="str">
        <f>IFERROR(VLOOKUP(K186,【参考】数式用!$AX$3:$AY$59, 2, FALSE), "")</f>
        <v/>
      </c>
      <c r="BC186" s="538" t="str">
        <f t="shared" si="91"/>
        <v/>
      </c>
      <c r="BD186" s="541" t="str">
        <f t="shared" si="92"/>
        <v>入力済</v>
      </c>
      <c r="BE186" s="539" t="str">
        <f t="shared" si="93"/>
        <v/>
      </c>
      <c r="BF186" s="539" t="str">
        <f t="shared" si="94"/>
        <v/>
      </c>
    </row>
    <row r="187" spans="1:58" ht="109.95" customHeight="1" thickBot="1">
      <c r="A187" s="306">
        <v>175</v>
      </c>
      <c r="B187" s="687" t="str">
        <f>IF(基本情報入力シート!B209="","",基本情報入力シート!B209)</f>
        <v/>
      </c>
      <c r="C187" s="688"/>
      <c r="D187" s="688"/>
      <c r="E187" s="688"/>
      <c r="F187" s="689"/>
      <c r="G187" s="330" t="str">
        <f>IF(基本情報入力シート!L209="", "", 基本情報入力シート!L209)</f>
        <v/>
      </c>
      <c r="H187" s="330" t="str">
        <f>IF(基本情報入力シート!Q209="", "", 基本情報入力シート!Q209)</f>
        <v/>
      </c>
      <c r="I187" s="330" t="str">
        <f>IF(基本情報入力シート!V209="", "", 基本情報入力シート!V209)</f>
        <v/>
      </c>
      <c r="J187" s="330" t="str">
        <f>IF(基本情報入力シート!W209="", "", 基本情報入力シート!W209)</f>
        <v/>
      </c>
      <c r="K187" s="330" t="str">
        <f>IF(基本情報入力シート!Z209="", "", 基本情報入力シート!Z209)</f>
        <v/>
      </c>
      <c r="L187" s="331" t="str">
        <f>IF(基本情報入力シート!AF209=0, "",基本情報入力シート!AF209)</f>
        <v/>
      </c>
      <c r="M187" s="567"/>
      <c r="N187" s="505" t="str">
        <f>IFERROR(VLOOKUP(K187,【参考】数式用!$A$2:$F$57,MATCH(M187,【参考】数式用!$C$3:$F$3,0)+2,0),"")</f>
        <v/>
      </c>
      <c r="O187" s="499"/>
      <c r="P187" s="333" t="str">
        <f>IFERROR(VLOOKUP(K187,【参考】数式用!$A$2:$F$57,MATCH(O187,【参考】数式用!$C$3:$F$3,0)+2,0),"")</f>
        <v/>
      </c>
      <c r="Q187" s="313" t="s">
        <v>113</v>
      </c>
      <c r="R187" s="311"/>
      <c r="S187" s="312" t="s">
        <v>178</v>
      </c>
      <c r="T187" s="311"/>
      <c r="U187" s="312" t="s">
        <v>179</v>
      </c>
      <c r="V187" s="311"/>
      <c r="W187" s="312" t="s">
        <v>178</v>
      </c>
      <c r="X187" s="311"/>
      <c r="Y187" s="312" t="s">
        <v>180</v>
      </c>
      <c r="Z187" s="312" t="s">
        <v>181</v>
      </c>
      <c r="AA187" s="312" t="str">
        <f t="shared" si="75"/>
        <v/>
      </c>
      <c r="AB187" s="308" t="s">
        <v>182</v>
      </c>
      <c r="AC187" s="309" t="str">
        <f t="shared" si="76"/>
        <v/>
      </c>
      <c r="AD187" s="501" t="str">
        <f t="shared" si="77"/>
        <v/>
      </c>
      <c r="AE187" s="310" t="str">
        <f>IFERROR(ROUNDDOWN(ROUNDDOWN(ROUND(L187*VLOOKUP(K187,【参考】数式用!$A$4:$F$57,MATCH("処遇改善加算Ⅳ",【参考】数式用!$C$3:$F$3,0)+2,0),0),0)*AA187*0.5,0), "")</f>
        <v/>
      </c>
      <c r="AF187" s="340"/>
      <c r="AG187" s="341"/>
      <c r="AH187" s="341"/>
      <c r="AI187" s="321"/>
      <c r="AJ187" s="323"/>
      <c r="AK187" s="342"/>
      <c r="AL187" s="327" t="str">
        <f t="shared" si="78"/>
        <v/>
      </c>
      <c r="AM187" s="328" t="str">
        <f t="shared" si="79"/>
        <v/>
      </c>
      <c r="AN187" s="258"/>
      <c r="AO187" s="538" t="str">
        <f>IFERROR(VLOOKUP(K187,【参考】数式用!$A$2:$N$57,14,FALSE),"")</f>
        <v/>
      </c>
      <c r="AP187" s="538" t="str">
        <f t="shared" si="80"/>
        <v/>
      </c>
      <c r="AQ187" s="542" t="str">
        <f t="shared" si="81"/>
        <v/>
      </c>
      <c r="AR187" s="522" t="str">
        <f t="shared" si="82"/>
        <v>入力済</v>
      </c>
      <c r="AS187" s="538" t="str">
        <f t="shared" si="83"/>
        <v/>
      </c>
      <c r="AT187" s="522" t="str">
        <f t="shared" si="84"/>
        <v>入力済</v>
      </c>
      <c r="AU187" s="522" t="str">
        <f t="shared" si="85"/>
        <v/>
      </c>
      <c r="AV187" s="522" t="str">
        <f t="shared" si="86"/>
        <v/>
      </c>
      <c r="AW187" s="538" t="str">
        <f t="shared" si="87"/>
        <v/>
      </c>
      <c r="AX187" s="538" t="str">
        <f t="shared" si="88"/>
        <v/>
      </c>
      <c r="AY187" s="522" t="str">
        <f>IFERROR(VLOOKUP(K187,【参考】数式用!$AR$5:$AS$39,2, FALSE), "")</f>
        <v/>
      </c>
      <c r="AZ187" s="538" t="str">
        <f t="shared" si="89"/>
        <v/>
      </c>
      <c r="BA187" s="541" t="str">
        <f t="shared" si="90"/>
        <v>入力済</v>
      </c>
      <c r="BB187" s="522" t="str">
        <f>IFERROR(VLOOKUP(K187,【参考】数式用!$AX$3:$AY$59, 2, FALSE), "")</f>
        <v/>
      </c>
      <c r="BC187" s="538" t="str">
        <f t="shared" si="91"/>
        <v/>
      </c>
      <c r="BD187" s="541" t="str">
        <f t="shared" si="92"/>
        <v>入力済</v>
      </c>
      <c r="BE187" s="539" t="str">
        <f t="shared" si="93"/>
        <v/>
      </c>
      <c r="BF187" s="539" t="str">
        <f t="shared" si="94"/>
        <v/>
      </c>
    </row>
    <row r="188" spans="1:58" ht="109.95" customHeight="1" thickBot="1">
      <c r="A188" s="306">
        <v>176</v>
      </c>
      <c r="B188" s="687" t="str">
        <f>IF(基本情報入力シート!B210="","",基本情報入力シート!B210)</f>
        <v/>
      </c>
      <c r="C188" s="688"/>
      <c r="D188" s="688"/>
      <c r="E188" s="688"/>
      <c r="F188" s="689"/>
      <c r="G188" s="330" t="str">
        <f>IF(基本情報入力シート!L210="", "", 基本情報入力シート!L210)</f>
        <v/>
      </c>
      <c r="H188" s="330" t="str">
        <f>IF(基本情報入力シート!Q210="", "", 基本情報入力シート!Q210)</f>
        <v/>
      </c>
      <c r="I188" s="330" t="str">
        <f>IF(基本情報入力シート!V210="", "", 基本情報入力シート!V210)</f>
        <v/>
      </c>
      <c r="J188" s="330" t="str">
        <f>IF(基本情報入力シート!W210="", "", 基本情報入力シート!W210)</f>
        <v/>
      </c>
      <c r="K188" s="330" t="str">
        <f>IF(基本情報入力シート!Z210="", "", 基本情報入力シート!Z210)</f>
        <v/>
      </c>
      <c r="L188" s="331" t="str">
        <f>IF(基本情報入力シート!AF210=0, "",基本情報入力シート!AF210)</f>
        <v/>
      </c>
      <c r="M188" s="567"/>
      <c r="N188" s="505" t="str">
        <f>IFERROR(VLOOKUP(K188,【参考】数式用!$A$2:$F$57,MATCH(M188,【参考】数式用!$C$3:$F$3,0)+2,0),"")</f>
        <v/>
      </c>
      <c r="O188" s="499"/>
      <c r="P188" s="333" t="str">
        <f>IFERROR(VLOOKUP(K188,【参考】数式用!$A$2:$F$57,MATCH(O188,【参考】数式用!$C$3:$F$3,0)+2,0),"")</f>
        <v/>
      </c>
      <c r="Q188" s="313" t="s">
        <v>113</v>
      </c>
      <c r="R188" s="311"/>
      <c r="S188" s="312" t="s">
        <v>178</v>
      </c>
      <c r="T188" s="311"/>
      <c r="U188" s="312" t="s">
        <v>179</v>
      </c>
      <c r="V188" s="311"/>
      <c r="W188" s="312" t="s">
        <v>178</v>
      </c>
      <c r="X188" s="311"/>
      <c r="Y188" s="312" t="s">
        <v>180</v>
      </c>
      <c r="Z188" s="312" t="s">
        <v>181</v>
      </c>
      <c r="AA188" s="312" t="str">
        <f t="shared" si="75"/>
        <v/>
      </c>
      <c r="AB188" s="308" t="s">
        <v>182</v>
      </c>
      <c r="AC188" s="309" t="str">
        <f t="shared" si="76"/>
        <v/>
      </c>
      <c r="AD188" s="501" t="str">
        <f t="shared" si="77"/>
        <v/>
      </c>
      <c r="AE188" s="310" t="str">
        <f>IFERROR(ROUNDDOWN(ROUNDDOWN(ROUND(L188*VLOOKUP(K188,【参考】数式用!$A$4:$F$57,MATCH("処遇改善加算Ⅳ",【参考】数式用!$C$3:$F$3,0)+2,0),0),0)*AA188*0.5,0), "")</f>
        <v/>
      </c>
      <c r="AF188" s="340"/>
      <c r="AG188" s="341"/>
      <c r="AH188" s="341"/>
      <c r="AI188" s="321"/>
      <c r="AJ188" s="323"/>
      <c r="AK188" s="342"/>
      <c r="AL188" s="327" t="str">
        <f t="shared" si="78"/>
        <v/>
      </c>
      <c r="AM188" s="328" t="str">
        <f t="shared" si="79"/>
        <v/>
      </c>
      <c r="AN188" s="258"/>
      <c r="AO188" s="538" t="str">
        <f>IFERROR(VLOOKUP(K188,【参考】数式用!$A$2:$N$57,14,FALSE),"")</f>
        <v/>
      </c>
      <c r="AP188" s="538" t="str">
        <f t="shared" si="80"/>
        <v/>
      </c>
      <c r="AQ188" s="542" t="str">
        <f t="shared" si="81"/>
        <v/>
      </c>
      <c r="AR188" s="522" t="str">
        <f t="shared" si="82"/>
        <v>入力済</v>
      </c>
      <c r="AS188" s="538" t="str">
        <f t="shared" si="83"/>
        <v/>
      </c>
      <c r="AT188" s="522" t="str">
        <f t="shared" si="84"/>
        <v>入力済</v>
      </c>
      <c r="AU188" s="522" t="str">
        <f t="shared" si="85"/>
        <v/>
      </c>
      <c r="AV188" s="522" t="str">
        <f t="shared" si="86"/>
        <v/>
      </c>
      <c r="AW188" s="538" t="str">
        <f t="shared" si="87"/>
        <v/>
      </c>
      <c r="AX188" s="538" t="str">
        <f t="shared" si="88"/>
        <v/>
      </c>
      <c r="AY188" s="522" t="str">
        <f>IFERROR(VLOOKUP(K188,【参考】数式用!$AR$5:$AS$39,2, FALSE), "")</f>
        <v/>
      </c>
      <c r="AZ188" s="538" t="str">
        <f t="shared" si="89"/>
        <v/>
      </c>
      <c r="BA188" s="541" t="str">
        <f t="shared" si="90"/>
        <v>入力済</v>
      </c>
      <c r="BB188" s="522" t="str">
        <f>IFERROR(VLOOKUP(K188,【参考】数式用!$AX$3:$AY$59, 2, FALSE), "")</f>
        <v/>
      </c>
      <c r="BC188" s="538" t="str">
        <f t="shared" si="91"/>
        <v/>
      </c>
      <c r="BD188" s="541" t="str">
        <f t="shared" si="92"/>
        <v>入力済</v>
      </c>
      <c r="BE188" s="539" t="str">
        <f t="shared" si="93"/>
        <v/>
      </c>
      <c r="BF188" s="539" t="str">
        <f t="shared" si="94"/>
        <v/>
      </c>
    </row>
    <row r="189" spans="1:58" ht="109.95" customHeight="1" thickBot="1">
      <c r="A189" s="306">
        <v>177</v>
      </c>
      <c r="B189" s="687" t="str">
        <f>IF(基本情報入力シート!B211="","",基本情報入力シート!B211)</f>
        <v/>
      </c>
      <c r="C189" s="688"/>
      <c r="D189" s="688"/>
      <c r="E189" s="688"/>
      <c r="F189" s="689"/>
      <c r="G189" s="330" t="str">
        <f>IF(基本情報入力シート!L211="", "", 基本情報入力シート!L211)</f>
        <v/>
      </c>
      <c r="H189" s="330" t="str">
        <f>IF(基本情報入力シート!Q211="", "", 基本情報入力シート!Q211)</f>
        <v/>
      </c>
      <c r="I189" s="330" t="str">
        <f>IF(基本情報入力シート!V211="", "", 基本情報入力シート!V211)</f>
        <v/>
      </c>
      <c r="J189" s="330" t="str">
        <f>IF(基本情報入力シート!W211="", "", 基本情報入力シート!W211)</f>
        <v/>
      </c>
      <c r="K189" s="330" t="str">
        <f>IF(基本情報入力シート!Z211="", "", 基本情報入力シート!Z211)</f>
        <v/>
      </c>
      <c r="L189" s="331" t="str">
        <f>IF(基本情報入力シート!AF211=0, "",基本情報入力シート!AF211)</f>
        <v/>
      </c>
      <c r="M189" s="567"/>
      <c r="N189" s="505" t="str">
        <f>IFERROR(VLOOKUP(K189,【参考】数式用!$A$2:$F$57,MATCH(M189,【参考】数式用!$C$3:$F$3,0)+2,0),"")</f>
        <v/>
      </c>
      <c r="O189" s="499"/>
      <c r="P189" s="333" t="str">
        <f>IFERROR(VLOOKUP(K189,【参考】数式用!$A$2:$F$57,MATCH(O189,【参考】数式用!$C$3:$F$3,0)+2,0),"")</f>
        <v/>
      </c>
      <c r="Q189" s="313" t="s">
        <v>113</v>
      </c>
      <c r="R189" s="311"/>
      <c r="S189" s="312" t="s">
        <v>178</v>
      </c>
      <c r="T189" s="311"/>
      <c r="U189" s="312" t="s">
        <v>179</v>
      </c>
      <c r="V189" s="311"/>
      <c r="W189" s="312" t="s">
        <v>178</v>
      </c>
      <c r="X189" s="311"/>
      <c r="Y189" s="312" t="s">
        <v>180</v>
      </c>
      <c r="Z189" s="312" t="s">
        <v>181</v>
      </c>
      <c r="AA189" s="312" t="str">
        <f t="shared" si="75"/>
        <v/>
      </c>
      <c r="AB189" s="308" t="s">
        <v>182</v>
      </c>
      <c r="AC189" s="309" t="str">
        <f t="shared" si="76"/>
        <v/>
      </c>
      <c r="AD189" s="501" t="str">
        <f t="shared" si="77"/>
        <v/>
      </c>
      <c r="AE189" s="310" t="str">
        <f>IFERROR(ROUNDDOWN(ROUNDDOWN(ROUND(L189*VLOOKUP(K189,【参考】数式用!$A$4:$F$57,MATCH("処遇改善加算Ⅳ",【参考】数式用!$C$3:$F$3,0)+2,0),0),0)*AA189*0.5,0), "")</f>
        <v/>
      </c>
      <c r="AF189" s="340"/>
      <c r="AG189" s="341"/>
      <c r="AH189" s="341"/>
      <c r="AI189" s="321"/>
      <c r="AJ189" s="323"/>
      <c r="AK189" s="342"/>
      <c r="AL189" s="327" t="str">
        <f t="shared" si="78"/>
        <v/>
      </c>
      <c r="AM189" s="328" t="str">
        <f t="shared" si="79"/>
        <v/>
      </c>
      <c r="AN189" s="258"/>
      <c r="AO189" s="538" t="str">
        <f>IFERROR(VLOOKUP(K189,【参考】数式用!$A$2:$N$57,14,FALSE),"")</f>
        <v/>
      </c>
      <c r="AP189" s="538" t="str">
        <f t="shared" si="80"/>
        <v/>
      </c>
      <c r="AQ189" s="542" t="str">
        <f t="shared" si="81"/>
        <v/>
      </c>
      <c r="AR189" s="522" t="str">
        <f t="shared" si="82"/>
        <v>入力済</v>
      </c>
      <c r="AS189" s="538" t="str">
        <f t="shared" si="83"/>
        <v/>
      </c>
      <c r="AT189" s="522" t="str">
        <f t="shared" si="84"/>
        <v>入力済</v>
      </c>
      <c r="AU189" s="522" t="str">
        <f t="shared" si="85"/>
        <v/>
      </c>
      <c r="AV189" s="522" t="str">
        <f t="shared" si="86"/>
        <v/>
      </c>
      <c r="AW189" s="538" t="str">
        <f t="shared" si="87"/>
        <v/>
      </c>
      <c r="AX189" s="538" t="str">
        <f t="shared" si="88"/>
        <v/>
      </c>
      <c r="AY189" s="522" t="str">
        <f>IFERROR(VLOOKUP(K189,【参考】数式用!$AR$5:$AS$39,2, FALSE), "")</f>
        <v/>
      </c>
      <c r="AZ189" s="538" t="str">
        <f t="shared" si="89"/>
        <v/>
      </c>
      <c r="BA189" s="541" t="str">
        <f t="shared" si="90"/>
        <v>入力済</v>
      </c>
      <c r="BB189" s="522" t="str">
        <f>IFERROR(VLOOKUP(K189,【参考】数式用!$AX$3:$AY$59, 2, FALSE), "")</f>
        <v/>
      </c>
      <c r="BC189" s="538" t="str">
        <f t="shared" si="91"/>
        <v/>
      </c>
      <c r="BD189" s="541" t="str">
        <f t="shared" si="92"/>
        <v>入力済</v>
      </c>
      <c r="BE189" s="539" t="str">
        <f t="shared" si="93"/>
        <v/>
      </c>
      <c r="BF189" s="539" t="str">
        <f t="shared" si="94"/>
        <v/>
      </c>
    </row>
    <row r="190" spans="1:58" ht="109.95" customHeight="1" thickBot="1">
      <c r="A190" s="306">
        <v>178</v>
      </c>
      <c r="B190" s="687" t="str">
        <f>IF(基本情報入力シート!B212="","",基本情報入力シート!B212)</f>
        <v/>
      </c>
      <c r="C190" s="688"/>
      <c r="D190" s="688"/>
      <c r="E190" s="688"/>
      <c r="F190" s="689"/>
      <c r="G190" s="330" t="str">
        <f>IF(基本情報入力シート!L212="", "", 基本情報入力シート!L212)</f>
        <v/>
      </c>
      <c r="H190" s="330" t="str">
        <f>IF(基本情報入力シート!Q212="", "", 基本情報入力シート!Q212)</f>
        <v/>
      </c>
      <c r="I190" s="330" t="str">
        <f>IF(基本情報入力シート!V212="", "", 基本情報入力シート!V212)</f>
        <v/>
      </c>
      <c r="J190" s="330" t="str">
        <f>IF(基本情報入力シート!W212="", "", 基本情報入力シート!W212)</f>
        <v/>
      </c>
      <c r="K190" s="330" t="str">
        <f>IF(基本情報入力シート!Z212="", "", 基本情報入力シート!Z212)</f>
        <v/>
      </c>
      <c r="L190" s="331" t="str">
        <f>IF(基本情報入力シート!AF212=0, "",基本情報入力シート!AF212)</f>
        <v/>
      </c>
      <c r="M190" s="567"/>
      <c r="N190" s="505" t="str">
        <f>IFERROR(VLOOKUP(K190,【参考】数式用!$A$2:$F$57,MATCH(M190,【参考】数式用!$C$3:$F$3,0)+2,0),"")</f>
        <v/>
      </c>
      <c r="O190" s="499"/>
      <c r="P190" s="333" t="str">
        <f>IFERROR(VLOOKUP(K190,【参考】数式用!$A$2:$F$57,MATCH(O190,【参考】数式用!$C$3:$F$3,0)+2,0),"")</f>
        <v/>
      </c>
      <c r="Q190" s="313" t="s">
        <v>113</v>
      </c>
      <c r="R190" s="311"/>
      <c r="S190" s="312" t="s">
        <v>178</v>
      </c>
      <c r="T190" s="311"/>
      <c r="U190" s="312" t="s">
        <v>179</v>
      </c>
      <c r="V190" s="311"/>
      <c r="W190" s="312" t="s">
        <v>178</v>
      </c>
      <c r="X190" s="311"/>
      <c r="Y190" s="312" t="s">
        <v>180</v>
      </c>
      <c r="Z190" s="312" t="s">
        <v>181</v>
      </c>
      <c r="AA190" s="312" t="str">
        <f t="shared" si="75"/>
        <v/>
      </c>
      <c r="AB190" s="308" t="s">
        <v>182</v>
      </c>
      <c r="AC190" s="309" t="str">
        <f t="shared" si="76"/>
        <v/>
      </c>
      <c r="AD190" s="501" t="str">
        <f t="shared" si="77"/>
        <v/>
      </c>
      <c r="AE190" s="310" t="str">
        <f>IFERROR(ROUNDDOWN(ROUNDDOWN(ROUND(L190*VLOOKUP(K190,【参考】数式用!$A$4:$F$57,MATCH("処遇改善加算Ⅳ",【参考】数式用!$C$3:$F$3,0)+2,0),0),0)*AA190*0.5,0), "")</f>
        <v/>
      </c>
      <c r="AF190" s="340"/>
      <c r="AG190" s="341"/>
      <c r="AH190" s="341"/>
      <c r="AI190" s="321"/>
      <c r="AJ190" s="323"/>
      <c r="AK190" s="342"/>
      <c r="AL190" s="327" t="str">
        <f t="shared" si="78"/>
        <v/>
      </c>
      <c r="AM190" s="328" t="str">
        <f t="shared" si="79"/>
        <v/>
      </c>
      <c r="AN190" s="258"/>
      <c r="AO190" s="538" t="str">
        <f>IFERROR(VLOOKUP(K190,【参考】数式用!$A$2:$N$57,14,FALSE),"")</f>
        <v/>
      </c>
      <c r="AP190" s="538" t="str">
        <f t="shared" si="80"/>
        <v/>
      </c>
      <c r="AQ190" s="542" t="str">
        <f t="shared" si="81"/>
        <v/>
      </c>
      <c r="AR190" s="522" t="str">
        <f t="shared" si="82"/>
        <v>入力済</v>
      </c>
      <c r="AS190" s="538" t="str">
        <f t="shared" si="83"/>
        <v/>
      </c>
      <c r="AT190" s="522" t="str">
        <f t="shared" si="84"/>
        <v>入力済</v>
      </c>
      <c r="AU190" s="522" t="str">
        <f t="shared" si="85"/>
        <v/>
      </c>
      <c r="AV190" s="522" t="str">
        <f t="shared" si="86"/>
        <v/>
      </c>
      <c r="AW190" s="538" t="str">
        <f t="shared" si="87"/>
        <v/>
      </c>
      <c r="AX190" s="538" t="str">
        <f t="shared" si="88"/>
        <v/>
      </c>
      <c r="AY190" s="522" t="str">
        <f>IFERROR(VLOOKUP(K190,【参考】数式用!$AR$5:$AS$39,2, FALSE), "")</f>
        <v/>
      </c>
      <c r="AZ190" s="538" t="str">
        <f t="shared" si="89"/>
        <v/>
      </c>
      <c r="BA190" s="541" t="str">
        <f t="shared" si="90"/>
        <v>入力済</v>
      </c>
      <c r="BB190" s="522" t="str">
        <f>IFERROR(VLOOKUP(K190,【参考】数式用!$AX$3:$AY$59, 2, FALSE), "")</f>
        <v/>
      </c>
      <c r="BC190" s="538" t="str">
        <f t="shared" si="91"/>
        <v/>
      </c>
      <c r="BD190" s="541" t="str">
        <f t="shared" si="92"/>
        <v>入力済</v>
      </c>
      <c r="BE190" s="539" t="str">
        <f t="shared" si="93"/>
        <v/>
      </c>
      <c r="BF190" s="539" t="str">
        <f t="shared" si="94"/>
        <v/>
      </c>
    </row>
    <row r="191" spans="1:58" ht="109.95" customHeight="1" thickBot="1">
      <c r="A191" s="306">
        <v>179</v>
      </c>
      <c r="B191" s="687" t="str">
        <f>IF(基本情報入力シート!B213="","",基本情報入力シート!B213)</f>
        <v/>
      </c>
      <c r="C191" s="688"/>
      <c r="D191" s="688"/>
      <c r="E191" s="688"/>
      <c r="F191" s="689"/>
      <c r="G191" s="330" t="str">
        <f>IF(基本情報入力シート!L213="", "", 基本情報入力シート!L213)</f>
        <v/>
      </c>
      <c r="H191" s="330" t="str">
        <f>IF(基本情報入力シート!Q213="", "", 基本情報入力シート!Q213)</f>
        <v/>
      </c>
      <c r="I191" s="330" t="str">
        <f>IF(基本情報入力シート!V213="", "", 基本情報入力シート!V213)</f>
        <v/>
      </c>
      <c r="J191" s="330" t="str">
        <f>IF(基本情報入力シート!W213="", "", 基本情報入力シート!W213)</f>
        <v/>
      </c>
      <c r="K191" s="330" t="str">
        <f>IF(基本情報入力シート!Z213="", "", 基本情報入力シート!Z213)</f>
        <v/>
      </c>
      <c r="L191" s="331" t="str">
        <f>IF(基本情報入力シート!AF213=0, "",基本情報入力シート!AF213)</f>
        <v/>
      </c>
      <c r="M191" s="567"/>
      <c r="N191" s="505" t="str">
        <f>IFERROR(VLOOKUP(K191,【参考】数式用!$A$2:$F$57,MATCH(M191,【参考】数式用!$C$3:$F$3,0)+2,0),"")</f>
        <v/>
      </c>
      <c r="O191" s="499"/>
      <c r="P191" s="333" t="str">
        <f>IFERROR(VLOOKUP(K191,【参考】数式用!$A$2:$F$57,MATCH(O191,【参考】数式用!$C$3:$F$3,0)+2,0),"")</f>
        <v/>
      </c>
      <c r="Q191" s="313" t="s">
        <v>113</v>
      </c>
      <c r="R191" s="311"/>
      <c r="S191" s="312" t="s">
        <v>178</v>
      </c>
      <c r="T191" s="311"/>
      <c r="U191" s="312" t="s">
        <v>179</v>
      </c>
      <c r="V191" s="311"/>
      <c r="W191" s="312" t="s">
        <v>178</v>
      </c>
      <c r="X191" s="311"/>
      <c r="Y191" s="312" t="s">
        <v>180</v>
      </c>
      <c r="Z191" s="312" t="s">
        <v>181</v>
      </c>
      <c r="AA191" s="312" t="str">
        <f t="shared" si="75"/>
        <v/>
      </c>
      <c r="AB191" s="308" t="s">
        <v>182</v>
      </c>
      <c r="AC191" s="309" t="str">
        <f t="shared" si="76"/>
        <v/>
      </c>
      <c r="AD191" s="501" t="str">
        <f t="shared" si="77"/>
        <v/>
      </c>
      <c r="AE191" s="310" t="str">
        <f>IFERROR(ROUNDDOWN(ROUNDDOWN(ROUND(L191*VLOOKUP(K191,【参考】数式用!$A$4:$F$57,MATCH("処遇改善加算Ⅳ",【参考】数式用!$C$3:$F$3,0)+2,0),0),0)*AA191*0.5,0), "")</f>
        <v/>
      </c>
      <c r="AF191" s="340"/>
      <c r="AG191" s="341"/>
      <c r="AH191" s="341"/>
      <c r="AI191" s="321"/>
      <c r="AJ191" s="323"/>
      <c r="AK191" s="342"/>
      <c r="AL191" s="327" t="str">
        <f t="shared" si="78"/>
        <v/>
      </c>
      <c r="AM191" s="328" t="str">
        <f t="shared" si="79"/>
        <v/>
      </c>
      <c r="AN191" s="258"/>
      <c r="AO191" s="538" t="str">
        <f>IFERROR(VLOOKUP(K191,【参考】数式用!$A$2:$N$57,14,FALSE),"")</f>
        <v/>
      </c>
      <c r="AP191" s="538" t="str">
        <f t="shared" si="80"/>
        <v/>
      </c>
      <c r="AQ191" s="542" t="str">
        <f t="shared" si="81"/>
        <v/>
      </c>
      <c r="AR191" s="522" t="str">
        <f t="shared" si="82"/>
        <v>入力済</v>
      </c>
      <c r="AS191" s="538" t="str">
        <f t="shared" si="83"/>
        <v/>
      </c>
      <c r="AT191" s="522" t="str">
        <f t="shared" si="84"/>
        <v>入力済</v>
      </c>
      <c r="AU191" s="522" t="str">
        <f t="shared" si="85"/>
        <v/>
      </c>
      <c r="AV191" s="522" t="str">
        <f t="shared" si="86"/>
        <v/>
      </c>
      <c r="AW191" s="538" t="str">
        <f t="shared" si="87"/>
        <v/>
      </c>
      <c r="AX191" s="538" t="str">
        <f t="shared" si="88"/>
        <v/>
      </c>
      <c r="AY191" s="522" t="str">
        <f>IFERROR(VLOOKUP(K191,【参考】数式用!$AR$5:$AS$39,2, FALSE), "")</f>
        <v/>
      </c>
      <c r="AZ191" s="538" t="str">
        <f t="shared" si="89"/>
        <v/>
      </c>
      <c r="BA191" s="541" t="str">
        <f t="shared" si="90"/>
        <v>入力済</v>
      </c>
      <c r="BB191" s="522" t="str">
        <f>IFERROR(VLOOKUP(K191,【参考】数式用!$AX$3:$AY$59, 2, FALSE), "")</f>
        <v/>
      </c>
      <c r="BC191" s="538" t="str">
        <f t="shared" si="91"/>
        <v/>
      </c>
      <c r="BD191" s="541" t="str">
        <f t="shared" si="92"/>
        <v>入力済</v>
      </c>
      <c r="BE191" s="539" t="str">
        <f t="shared" si="93"/>
        <v/>
      </c>
      <c r="BF191" s="539" t="str">
        <f t="shared" si="94"/>
        <v/>
      </c>
    </row>
    <row r="192" spans="1:58" ht="109.95" customHeight="1" thickBot="1">
      <c r="A192" s="306">
        <v>180</v>
      </c>
      <c r="B192" s="687" t="str">
        <f>IF(基本情報入力シート!B214="","",基本情報入力シート!B214)</f>
        <v/>
      </c>
      <c r="C192" s="688"/>
      <c r="D192" s="688"/>
      <c r="E192" s="688"/>
      <c r="F192" s="689"/>
      <c r="G192" s="330" t="str">
        <f>IF(基本情報入力シート!L214="", "", 基本情報入力シート!L214)</f>
        <v/>
      </c>
      <c r="H192" s="330" t="str">
        <f>IF(基本情報入力シート!Q214="", "", 基本情報入力シート!Q214)</f>
        <v/>
      </c>
      <c r="I192" s="330" t="str">
        <f>IF(基本情報入力シート!V214="", "", 基本情報入力シート!V214)</f>
        <v/>
      </c>
      <c r="J192" s="330" t="str">
        <f>IF(基本情報入力シート!W214="", "", 基本情報入力シート!W214)</f>
        <v/>
      </c>
      <c r="K192" s="330" t="str">
        <f>IF(基本情報入力シート!Z214="", "", 基本情報入力シート!Z214)</f>
        <v/>
      </c>
      <c r="L192" s="331" t="str">
        <f>IF(基本情報入力シート!AF214=0, "",基本情報入力シート!AF214)</f>
        <v/>
      </c>
      <c r="M192" s="567"/>
      <c r="N192" s="505" t="str">
        <f>IFERROR(VLOOKUP(K192,【参考】数式用!$A$2:$F$57,MATCH(M192,【参考】数式用!$C$3:$F$3,0)+2,0),"")</f>
        <v/>
      </c>
      <c r="O192" s="499"/>
      <c r="P192" s="333" t="str">
        <f>IFERROR(VLOOKUP(K192,【参考】数式用!$A$2:$F$57,MATCH(O192,【参考】数式用!$C$3:$F$3,0)+2,0),"")</f>
        <v/>
      </c>
      <c r="Q192" s="313" t="s">
        <v>113</v>
      </c>
      <c r="R192" s="311"/>
      <c r="S192" s="312" t="s">
        <v>178</v>
      </c>
      <c r="T192" s="311"/>
      <c r="U192" s="312" t="s">
        <v>179</v>
      </c>
      <c r="V192" s="311"/>
      <c r="W192" s="312" t="s">
        <v>178</v>
      </c>
      <c r="X192" s="311"/>
      <c r="Y192" s="312" t="s">
        <v>180</v>
      </c>
      <c r="Z192" s="312" t="s">
        <v>181</v>
      </c>
      <c r="AA192" s="312" t="str">
        <f t="shared" si="75"/>
        <v/>
      </c>
      <c r="AB192" s="308" t="s">
        <v>182</v>
      </c>
      <c r="AC192" s="309" t="str">
        <f t="shared" si="76"/>
        <v/>
      </c>
      <c r="AD192" s="501" t="str">
        <f t="shared" si="77"/>
        <v/>
      </c>
      <c r="AE192" s="310" t="str">
        <f>IFERROR(ROUNDDOWN(ROUNDDOWN(ROUND(L192*VLOOKUP(K192,【参考】数式用!$A$4:$F$57,MATCH("処遇改善加算Ⅳ",【参考】数式用!$C$3:$F$3,0)+2,0),0),0)*AA192*0.5,0), "")</f>
        <v/>
      </c>
      <c r="AF192" s="340"/>
      <c r="AG192" s="341"/>
      <c r="AH192" s="341"/>
      <c r="AI192" s="321"/>
      <c r="AJ192" s="323"/>
      <c r="AK192" s="342"/>
      <c r="AL192" s="327" t="str">
        <f t="shared" si="78"/>
        <v/>
      </c>
      <c r="AM192" s="328" t="str">
        <f t="shared" si="79"/>
        <v/>
      </c>
      <c r="AN192" s="258"/>
      <c r="AO192" s="538" t="str">
        <f>IFERROR(VLOOKUP(K192,【参考】数式用!$A$2:$N$57,14,FALSE),"")</f>
        <v/>
      </c>
      <c r="AP192" s="538" t="str">
        <f t="shared" si="80"/>
        <v/>
      </c>
      <c r="AQ192" s="542" t="str">
        <f t="shared" si="81"/>
        <v/>
      </c>
      <c r="AR192" s="522" t="str">
        <f t="shared" si="82"/>
        <v>入力済</v>
      </c>
      <c r="AS192" s="538" t="str">
        <f t="shared" si="83"/>
        <v/>
      </c>
      <c r="AT192" s="522" t="str">
        <f t="shared" si="84"/>
        <v>入力済</v>
      </c>
      <c r="AU192" s="522" t="str">
        <f t="shared" si="85"/>
        <v/>
      </c>
      <c r="AV192" s="522" t="str">
        <f t="shared" si="86"/>
        <v/>
      </c>
      <c r="AW192" s="538" t="str">
        <f t="shared" si="87"/>
        <v/>
      </c>
      <c r="AX192" s="538" t="str">
        <f t="shared" si="88"/>
        <v/>
      </c>
      <c r="AY192" s="522" t="str">
        <f>IFERROR(VLOOKUP(K192,【参考】数式用!$AR$5:$AS$39,2, FALSE), "")</f>
        <v/>
      </c>
      <c r="AZ192" s="538" t="str">
        <f t="shared" si="89"/>
        <v/>
      </c>
      <c r="BA192" s="541" t="str">
        <f t="shared" si="90"/>
        <v>入力済</v>
      </c>
      <c r="BB192" s="522" t="str">
        <f>IFERROR(VLOOKUP(K192,【参考】数式用!$AX$3:$AY$59, 2, FALSE), "")</f>
        <v/>
      </c>
      <c r="BC192" s="538" t="str">
        <f t="shared" si="91"/>
        <v/>
      </c>
      <c r="BD192" s="541" t="str">
        <f t="shared" si="92"/>
        <v>入力済</v>
      </c>
      <c r="BE192" s="539" t="str">
        <f t="shared" si="93"/>
        <v/>
      </c>
      <c r="BF192" s="539" t="str">
        <f t="shared" si="94"/>
        <v/>
      </c>
    </row>
    <row r="193" spans="1:58" ht="109.95" customHeight="1" thickBot="1">
      <c r="A193" s="306">
        <v>181</v>
      </c>
      <c r="B193" s="687" t="str">
        <f>IF(基本情報入力シート!B215="","",基本情報入力シート!B215)</f>
        <v/>
      </c>
      <c r="C193" s="688"/>
      <c r="D193" s="688"/>
      <c r="E193" s="688"/>
      <c r="F193" s="689"/>
      <c r="G193" s="330" t="str">
        <f>IF(基本情報入力シート!L215="", "", 基本情報入力シート!L215)</f>
        <v/>
      </c>
      <c r="H193" s="330" t="str">
        <f>IF(基本情報入力シート!Q215="", "", 基本情報入力シート!Q215)</f>
        <v/>
      </c>
      <c r="I193" s="330" t="str">
        <f>IF(基本情報入力シート!V215="", "", 基本情報入力シート!V215)</f>
        <v/>
      </c>
      <c r="J193" s="330" t="str">
        <f>IF(基本情報入力シート!W215="", "", 基本情報入力シート!W215)</f>
        <v/>
      </c>
      <c r="K193" s="330" t="str">
        <f>IF(基本情報入力シート!Z215="", "", 基本情報入力シート!Z215)</f>
        <v/>
      </c>
      <c r="L193" s="331" t="str">
        <f>IF(基本情報入力シート!AF215=0, "",基本情報入力シート!AF215)</f>
        <v/>
      </c>
      <c r="M193" s="567"/>
      <c r="N193" s="505" t="str">
        <f>IFERROR(VLOOKUP(K193,【参考】数式用!$A$2:$F$57,MATCH(M193,【参考】数式用!$C$3:$F$3,0)+2,0),"")</f>
        <v/>
      </c>
      <c r="O193" s="499"/>
      <c r="P193" s="333" t="str">
        <f>IFERROR(VLOOKUP(K193,【参考】数式用!$A$2:$F$57,MATCH(O193,【参考】数式用!$C$3:$F$3,0)+2,0),"")</f>
        <v/>
      </c>
      <c r="Q193" s="313" t="s">
        <v>113</v>
      </c>
      <c r="R193" s="311"/>
      <c r="S193" s="312" t="s">
        <v>178</v>
      </c>
      <c r="T193" s="311"/>
      <c r="U193" s="312" t="s">
        <v>179</v>
      </c>
      <c r="V193" s="311"/>
      <c r="W193" s="312" t="s">
        <v>178</v>
      </c>
      <c r="X193" s="311"/>
      <c r="Y193" s="312" t="s">
        <v>180</v>
      </c>
      <c r="Z193" s="312" t="s">
        <v>181</v>
      </c>
      <c r="AA193" s="312" t="str">
        <f t="shared" si="75"/>
        <v/>
      </c>
      <c r="AB193" s="308" t="s">
        <v>182</v>
      </c>
      <c r="AC193" s="309" t="str">
        <f t="shared" si="76"/>
        <v/>
      </c>
      <c r="AD193" s="501" t="str">
        <f t="shared" si="77"/>
        <v/>
      </c>
      <c r="AE193" s="310" t="str">
        <f>IFERROR(ROUNDDOWN(ROUNDDOWN(ROUND(L193*VLOOKUP(K193,【参考】数式用!$A$4:$F$57,MATCH("処遇改善加算Ⅳ",【参考】数式用!$C$3:$F$3,0)+2,0),0),0)*AA193*0.5,0), "")</f>
        <v/>
      </c>
      <c r="AF193" s="340"/>
      <c r="AG193" s="341"/>
      <c r="AH193" s="341"/>
      <c r="AI193" s="321"/>
      <c r="AJ193" s="323"/>
      <c r="AK193" s="342"/>
      <c r="AL193" s="327" t="str">
        <f t="shared" si="78"/>
        <v/>
      </c>
      <c r="AM193" s="328" t="str">
        <f t="shared" si="79"/>
        <v/>
      </c>
      <c r="AN193" s="258"/>
      <c r="AO193" s="538" t="str">
        <f>IFERROR(VLOOKUP(K193,【参考】数式用!$A$2:$N$57,14,FALSE),"")</f>
        <v/>
      </c>
      <c r="AP193" s="538" t="str">
        <f t="shared" si="80"/>
        <v/>
      </c>
      <c r="AQ193" s="542" t="str">
        <f t="shared" si="81"/>
        <v/>
      </c>
      <c r="AR193" s="522" t="str">
        <f t="shared" si="82"/>
        <v>入力済</v>
      </c>
      <c r="AS193" s="538" t="str">
        <f t="shared" si="83"/>
        <v/>
      </c>
      <c r="AT193" s="522" t="str">
        <f t="shared" si="84"/>
        <v>入力済</v>
      </c>
      <c r="AU193" s="522" t="str">
        <f t="shared" si="85"/>
        <v/>
      </c>
      <c r="AV193" s="522" t="str">
        <f t="shared" si="86"/>
        <v/>
      </c>
      <c r="AW193" s="538" t="str">
        <f t="shared" si="87"/>
        <v/>
      </c>
      <c r="AX193" s="538" t="str">
        <f t="shared" si="88"/>
        <v/>
      </c>
      <c r="AY193" s="522" t="str">
        <f>IFERROR(VLOOKUP(K193,【参考】数式用!$AR$5:$AS$39,2, FALSE), "")</f>
        <v/>
      </c>
      <c r="AZ193" s="538" t="str">
        <f t="shared" si="89"/>
        <v/>
      </c>
      <c r="BA193" s="541" t="str">
        <f t="shared" si="90"/>
        <v>入力済</v>
      </c>
      <c r="BB193" s="522" t="str">
        <f>IFERROR(VLOOKUP(K193,【参考】数式用!$AX$3:$AY$59, 2, FALSE), "")</f>
        <v/>
      </c>
      <c r="BC193" s="538" t="str">
        <f t="shared" si="91"/>
        <v/>
      </c>
      <c r="BD193" s="541" t="str">
        <f t="shared" si="92"/>
        <v>入力済</v>
      </c>
      <c r="BE193" s="539" t="str">
        <f t="shared" si="93"/>
        <v/>
      </c>
      <c r="BF193" s="539" t="str">
        <f t="shared" si="94"/>
        <v/>
      </c>
    </row>
    <row r="194" spans="1:58" ht="109.95" customHeight="1" thickBot="1">
      <c r="A194" s="306">
        <v>182</v>
      </c>
      <c r="B194" s="687" t="str">
        <f>IF(基本情報入力シート!B216="","",基本情報入力シート!B216)</f>
        <v/>
      </c>
      <c r="C194" s="688"/>
      <c r="D194" s="688"/>
      <c r="E194" s="688"/>
      <c r="F194" s="689"/>
      <c r="G194" s="330" t="str">
        <f>IF(基本情報入力シート!L216="", "", 基本情報入力シート!L216)</f>
        <v/>
      </c>
      <c r="H194" s="330" t="str">
        <f>IF(基本情報入力シート!Q216="", "", 基本情報入力シート!Q216)</f>
        <v/>
      </c>
      <c r="I194" s="330" t="str">
        <f>IF(基本情報入力シート!V216="", "", 基本情報入力シート!V216)</f>
        <v/>
      </c>
      <c r="J194" s="330" t="str">
        <f>IF(基本情報入力シート!W216="", "", 基本情報入力シート!W216)</f>
        <v/>
      </c>
      <c r="K194" s="330" t="str">
        <f>IF(基本情報入力シート!Z216="", "", 基本情報入力シート!Z216)</f>
        <v/>
      </c>
      <c r="L194" s="331" t="str">
        <f>IF(基本情報入力シート!AF216=0, "",基本情報入力シート!AF216)</f>
        <v/>
      </c>
      <c r="M194" s="567"/>
      <c r="N194" s="505" t="str">
        <f>IFERROR(VLOOKUP(K194,【参考】数式用!$A$2:$F$57,MATCH(M194,【参考】数式用!$C$3:$F$3,0)+2,0),"")</f>
        <v/>
      </c>
      <c r="O194" s="499"/>
      <c r="P194" s="333" t="str">
        <f>IFERROR(VLOOKUP(K194,【参考】数式用!$A$2:$F$57,MATCH(O194,【参考】数式用!$C$3:$F$3,0)+2,0),"")</f>
        <v/>
      </c>
      <c r="Q194" s="313" t="s">
        <v>113</v>
      </c>
      <c r="R194" s="311"/>
      <c r="S194" s="312" t="s">
        <v>178</v>
      </c>
      <c r="T194" s="311"/>
      <c r="U194" s="312" t="s">
        <v>179</v>
      </c>
      <c r="V194" s="311"/>
      <c r="W194" s="312" t="s">
        <v>178</v>
      </c>
      <c r="X194" s="311"/>
      <c r="Y194" s="312" t="s">
        <v>180</v>
      </c>
      <c r="Z194" s="312" t="s">
        <v>181</v>
      </c>
      <c r="AA194" s="312" t="str">
        <f t="shared" si="75"/>
        <v/>
      </c>
      <c r="AB194" s="308" t="s">
        <v>182</v>
      </c>
      <c r="AC194" s="309" t="str">
        <f t="shared" si="76"/>
        <v/>
      </c>
      <c r="AD194" s="501" t="str">
        <f t="shared" si="77"/>
        <v/>
      </c>
      <c r="AE194" s="310" t="str">
        <f>IFERROR(ROUNDDOWN(ROUNDDOWN(ROUND(L194*VLOOKUP(K194,【参考】数式用!$A$4:$F$57,MATCH("処遇改善加算Ⅳ",【参考】数式用!$C$3:$F$3,0)+2,0),0),0)*AA194*0.5,0), "")</f>
        <v/>
      </c>
      <c r="AF194" s="340"/>
      <c r="AG194" s="341"/>
      <c r="AH194" s="341"/>
      <c r="AI194" s="321"/>
      <c r="AJ194" s="323"/>
      <c r="AK194" s="342"/>
      <c r="AL194" s="327" t="str">
        <f t="shared" si="78"/>
        <v/>
      </c>
      <c r="AM194" s="328" t="str">
        <f t="shared" si="79"/>
        <v/>
      </c>
      <c r="AN194" s="258"/>
      <c r="AO194" s="538" t="str">
        <f>IFERROR(VLOOKUP(K194,【参考】数式用!$A$2:$N$57,14,FALSE),"")</f>
        <v/>
      </c>
      <c r="AP194" s="538" t="str">
        <f t="shared" si="80"/>
        <v/>
      </c>
      <c r="AQ194" s="542" t="str">
        <f t="shared" si="81"/>
        <v/>
      </c>
      <c r="AR194" s="522" t="str">
        <f t="shared" si="82"/>
        <v>入力済</v>
      </c>
      <c r="AS194" s="538" t="str">
        <f t="shared" si="83"/>
        <v/>
      </c>
      <c r="AT194" s="522" t="str">
        <f t="shared" si="84"/>
        <v>入力済</v>
      </c>
      <c r="AU194" s="522" t="str">
        <f t="shared" si="85"/>
        <v/>
      </c>
      <c r="AV194" s="522" t="str">
        <f t="shared" si="86"/>
        <v/>
      </c>
      <c r="AW194" s="538" t="str">
        <f t="shared" si="87"/>
        <v/>
      </c>
      <c r="AX194" s="538" t="str">
        <f t="shared" si="88"/>
        <v/>
      </c>
      <c r="AY194" s="522" t="str">
        <f>IFERROR(VLOOKUP(K194,【参考】数式用!$AR$5:$AS$39,2, FALSE), "")</f>
        <v/>
      </c>
      <c r="AZ194" s="538" t="str">
        <f t="shared" si="89"/>
        <v/>
      </c>
      <c r="BA194" s="541" t="str">
        <f t="shared" si="90"/>
        <v>入力済</v>
      </c>
      <c r="BB194" s="522" t="str">
        <f>IFERROR(VLOOKUP(K194,【参考】数式用!$AX$3:$AY$59, 2, FALSE), "")</f>
        <v/>
      </c>
      <c r="BC194" s="538" t="str">
        <f t="shared" si="91"/>
        <v/>
      </c>
      <c r="BD194" s="541" t="str">
        <f t="shared" si="92"/>
        <v>入力済</v>
      </c>
      <c r="BE194" s="539" t="str">
        <f t="shared" si="93"/>
        <v/>
      </c>
      <c r="BF194" s="539" t="str">
        <f t="shared" si="94"/>
        <v/>
      </c>
    </row>
    <row r="195" spans="1:58" ht="109.95" customHeight="1" thickBot="1">
      <c r="A195" s="306">
        <v>183</v>
      </c>
      <c r="B195" s="687" t="str">
        <f>IF(基本情報入力シート!B217="","",基本情報入力シート!B217)</f>
        <v/>
      </c>
      <c r="C195" s="688"/>
      <c r="D195" s="688"/>
      <c r="E195" s="688"/>
      <c r="F195" s="689"/>
      <c r="G195" s="330" t="str">
        <f>IF(基本情報入力シート!L217="", "", 基本情報入力シート!L217)</f>
        <v/>
      </c>
      <c r="H195" s="330" t="str">
        <f>IF(基本情報入力シート!Q217="", "", 基本情報入力シート!Q217)</f>
        <v/>
      </c>
      <c r="I195" s="330" t="str">
        <f>IF(基本情報入力シート!V217="", "", 基本情報入力シート!V217)</f>
        <v/>
      </c>
      <c r="J195" s="330" t="str">
        <f>IF(基本情報入力シート!W217="", "", 基本情報入力シート!W217)</f>
        <v/>
      </c>
      <c r="K195" s="330" t="str">
        <f>IF(基本情報入力シート!Z217="", "", 基本情報入力シート!Z217)</f>
        <v/>
      </c>
      <c r="L195" s="331" t="str">
        <f>IF(基本情報入力シート!AF217=0, "",基本情報入力シート!AF217)</f>
        <v/>
      </c>
      <c r="M195" s="567"/>
      <c r="N195" s="505" t="str">
        <f>IFERROR(VLOOKUP(K195,【参考】数式用!$A$2:$F$57,MATCH(M195,【参考】数式用!$C$3:$F$3,0)+2,0),"")</f>
        <v/>
      </c>
      <c r="O195" s="499"/>
      <c r="P195" s="333" t="str">
        <f>IFERROR(VLOOKUP(K195,【参考】数式用!$A$2:$F$57,MATCH(O195,【参考】数式用!$C$3:$F$3,0)+2,0),"")</f>
        <v/>
      </c>
      <c r="Q195" s="313" t="s">
        <v>113</v>
      </c>
      <c r="R195" s="311"/>
      <c r="S195" s="312" t="s">
        <v>178</v>
      </c>
      <c r="T195" s="311"/>
      <c r="U195" s="312" t="s">
        <v>179</v>
      </c>
      <c r="V195" s="311"/>
      <c r="W195" s="312" t="s">
        <v>178</v>
      </c>
      <c r="X195" s="311"/>
      <c r="Y195" s="312" t="s">
        <v>180</v>
      </c>
      <c r="Z195" s="312" t="s">
        <v>181</v>
      </c>
      <c r="AA195" s="312" t="str">
        <f t="shared" si="75"/>
        <v/>
      </c>
      <c r="AB195" s="308" t="s">
        <v>182</v>
      </c>
      <c r="AC195" s="309" t="str">
        <f t="shared" si="76"/>
        <v/>
      </c>
      <c r="AD195" s="501" t="str">
        <f t="shared" si="77"/>
        <v/>
      </c>
      <c r="AE195" s="310" t="str">
        <f>IFERROR(ROUNDDOWN(ROUNDDOWN(ROUND(L195*VLOOKUP(K195,【参考】数式用!$A$4:$F$57,MATCH("処遇改善加算Ⅳ",【参考】数式用!$C$3:$F$3,0)+2,0),0),0)*AA195*0.5,0), "")</f>
        <v/>
      </c>
      <c r="AF195" s="340"/>
      <c r="AG195" s="341"/>
      <c r="AH195" s="341"/>
      <c r="AI195" s="321"/>
      <c r="AJ195" s="323"/>
      <c r="AK195" s="342"/>
      <c r="AL195" s="327" t="str">
        <f t="shared" si="78"/>
        <v/>
      </c>
      <c r="AM195" s="328" t="str">
        <f t="shared" si="79"/>
        <v/>
      </c>
      <c r="AN195" s="258"/>
      <c r="AO195" s="538" t="str">
        <f>IFERROR(VLOOKUP(K195,【参考】数式用!$A$2:$N$57,14,FALSE),"")</f>
        <v/>
      </c>
      <c r="AP195" s="538" t="str">
        <f t="shared" si="80"/>
        <v/>
      </c>
      <c r="AQ195" s="542" t="str">
        <f t="shared" si="81"/>
        <v/>
      </c>
      <c r="AR195" s="522" t="str">
        <f t="shared" si="82"/>
        <v>入力済</v>
      </c>
      <c r="AS195" s="538" t="str">
        <f t="shared" si="83"/>
        <v/>
      </c>
      <c r="AT195" s="522" t="str">
        <f t="shared" si="84"/>
        <v>入力済</v>
      </c>
      <c r="AU195" s="522" t="str">
        <f t="shared" si="85"/>
        <v/>
      </c>
      <c r="AV195" s="522" t="str">
        <f t="shared" si="86"/>
        <v/>
      </c>
      <c r="AW195" s="538" t="str">
        <f t="shared" si="87"/>
        <v/>
      </c>
      <c r="AX195" s="538" t="str">
        <f t="shared" si="88"/>
        <v/>
      </c>
      <c r="AY195" s="522" t="str">
        <f>IFERROR(VLOOKUP(K195,【参考】数式用!$AR$5:$AS$39,2, FALSE), "")</f>
        <v/>
      </c>
      <c r="AZ195" s="538" t="str">
        <f t="shared" si="89"/>
        <v/>
      </c>
      <c r="BA195" s="541" t="str">
        <f t="shared" si="90"/>
        <v>入力済</v>
      </c>
      <c r="BB195" s="522" t="str">
        <f>IFERROR(VLOOKUP(K195,【参考】数式用!$AX$3:$AY$59, 2, FALSE), "")</f>
        <v/>
      </c>
      <c r="BC195" s="538" t="str">
        <f t="shared" si="91"/>
        <v/>
      </c>
      <c r="BD195" s="541" t="str">
        <f t="shared" si="92"/>
        <v>入力済</v>
      </c>
      <c r="BE195" s="539" t="str">
        <f t="shared" si="93"/>
        <v/>
      </c>
      <c r="BF195" s="539" t="str">
        <f t="shared" si="94"/>
        <v/>
      </c>
    </row>
    <row r="196" spans="1:58" ht="109.95" customHeight="1" thickBot="1">
      <c r="A196" s="306">
        <v>184</v>
      </c>
      <c r="B196" s="687" t="str">
        <f>IF(基本情報入力シート!B218="","",基本情報入力シート!B218)</f>
        <v/>
      </c>
      <c r="C196" s="688"/>
      <c r="D196" s="688"/>
      <c r="E196" s="688"/>
      <c r="F196" s="689"/>
      <c r="G196" s="330" t="str">
        <f>IF(基本情報入力シート!L218="", "", 基本情報入力シート!L218)</f>
        <v/>
      </c>
      <c r="H196" s="330" t="str">
        <f>IF(基本情報入力シート!Q218="", "", 基本情報入力シート!Q218)</f>
        <v/>
      </c>
      <c r="I196" s="330" t="str">
        <f>IF(基本情報入力シート!V218="", "", 基本情報入力シート!V218)</f>
        <v/>
      </c>
      <c r="J196" s="330" t="str">
        <f>IF(基本情報入力シート!W218="", "", 基本情報入力シート!W218)</f>
        <v/>
      </c>
      <c r="K196" s="330" t="str">
        <f>IF(基本情報入力シート!Z218="", "", 基本情報入力シート!Z218)</f>
        <v/>
      </c>
      <c r="L196" s="331" t="str">
        <f>IF(基本情報入力シート!AF218=0, "",基本情報入力シート!AF218)</f>
        <v/>
      </c>
      <c r="M196" s="567"/>
      <c r="N196" s="505" t="str">
        <f>IFERROR(VLOOKUP(K196,【参考】数式用!$A$2:$F$57,MATCH(M196,【参考】数式用!$C$3:$F$3,0)+2,0),"")</f>
        <v/>
      </c>
      <c r="O196" s="499"/>
      <c r="P196" s="333" t="str">
        <f>IFERROR(VLOOKUP(K196,【参考】数式用!$A$2:$F$57,MATCH(O196,【参考】数式用!$C$3:$F$3,0)+2,0),"")</f>
        <v/>
      </c>
      <c r="Q196" s="313" t="s">
        <v>113</v>
      </c>
      <c r="R196" s="311"/>
      <c r="S196" s="312" t="s">
        <v>178</v>
      </c>
      <c r="T196" s="311"/>
      <c r="U196" s="312" t="s">
        <v>179</v>
      </c>
      <c r="V196" s="311"/>
      <c r="W196" s="312" t="s">
        <v>178</v>
      </c>
      <c r="X196" s="311"/>
      <c r="Y196" s="312" t="s">
        <v>180</v>
      </c>
      <c r="Z196" s="312" t="s">
        <v>181</v>
      </c>
      <c r="AA196" s="312" t="str">
        <f t="shared" si="75"/>
        <v/>
      </c>
      <c r="AB196" s="308" t="s">
        <v>182</v>
      </c>
      <c r="AC196" s="309" t="str">
        <f t="shared" si="76"/>
        <v/>
      </c>
      <c r="AD196" s="501" t="str">
        <f t="shared" si="77"/>
        <v/>
      </c>
      <c r="AE196" s="310" t="str">
        <f>IFERROR(ROUNDDOWN(ROUNDDOWN(ROUND(L196*VLOOKUP(K196,【参考】数式用!$A$4:$F$57,MATCH("処遇改善加算Ⅳ",【参考】数式用!$C$3:$F$3,0)+2,0),0),0)*AA196*0.5,0), "")</f>
        <v/>
      </c>
      <c r="AF196" s="340"/>
      <c r="AG196" s="341"/>
      <c r="AH196" s="341"/>
      <c r="AI196" s="321"/>
      <c r="AJ196" s="323"/>
      <c r="AK196" s="342"/>
      <c r="AL196" s="327" t="str">
        <f t="shared" si="78"/>
        <v/>
      </c>
      <c r="AM196" s="328" t="str">
        <f t="shared" si="79"/>
        <v/>
      </c>
      <c r="AN196" s="258"/>
      <c r="AO196" s="538" t="str">
        <f>IFERROR(VLOOKUP(K196,【参考】数式用!$A$2:$N$57,14,FALSE),"")</f>
        <v/>
      </c>
      <c r="AP196" s="538" t="str">
        <f t="shared" si="80"/>
        <v/>
      </c>
      <c r="AQ196" s="542" t="str">
        <f t="shared" si="81"/>
        <v/>
      </c>
      <c r="AR196" s="522" t="str">
        <f t="shared" si="82"/>
        <v>入力済</v>
      </c>
      <c r="AS196" s="538" t="str">
        <f t="shared" si="83"/>
        <v/>
      </c>
      <c r="AT196" s="522" t="str">
        <f t="shared" si="84"/>
        <v>入力済</v>
      </c>
      <c r="AU196" s="522" t="str">
        <f t="shared" si="85"/>
        <v/>
      </c>
      <c r="AV196" s="522" t="str">
        <f t="shared" si="86"/>
        <v/>
      </c>
      <c r="AW196" s="538" t="str">
        <f t="shared" si="87"/>
        <v/>
      </c>
      <c r="AX196" s="538" t="str">
        <f t="shared" si="88"/>
        <v/>
      </c>
      <c r="AY196" s="522" t="str">
        <f>IFERROR(VLOOKUP(K196,【参考】数式用!$AR$5:$AS$39,2, FALSE), "")</f>
        <v/>
      </c>
      <c r="AZ196" s="538" t="str">
        <f t="shared" si="89"/>
        <v/>
      </c>
      <c r="BA196" s="541" t="str">
        <f t="shared" si="90"/>
        <v>入力済</v>
      </c>
      <c r="BB196" s="522" t="str">
        <f>IFERROR(VLOOKUP(K196,【参考】数式用!$AX$3:$AY$59, 2, FALSE), "")</f>
        <v/>
      </c>
      <c r="BC196" s="538" t="str">
        <f t="shared" si="91"/>
        <v/>
      </c>
      <c r="BD196" s="541" t="str">
        <f t="shared" si="92"/>
        <v>入力済</v>
      </c>
      <c r="BE196" s="539" t="str">
        <f t="shared" si="93"/>
        <v/>
      </c>
      <c r="BF196" s="539" t="str">
        <f t="shared" si="94"/>
        <v/>
      </c>
    </row>
    <row r="197" spans="1:58" ht="109.95" customHeight="1" thickBot="1">
      <c r="A197" s="306">
        <v>185</v>
      </c>
      <c r="B197" s="687" t="str">
        <f>IF(基本情報入力シート!B219="","",基本情報入力シート!B219)</f>
        <v/>
      </c>
      <c r="C197" s="688"/>
      <c r="D197" s="688"/>
      <c r="E197" s="688"/>
      <c r="F197" s="689"/>
      <c r="G197" s="330" t="str">
        <f>IF(基本情報入力シート!L219="", "", 基本情報入力シート!L219)</f>
        <v/>
      </c>
      <c r="H197" s="330" t="str">
        <f>IF(基本情報入力シート!Q219="", "", 基本情報入力シート!Q219)</f>
        <v/>
      </c>
      <c r="I197" s="330" t="str">
        <f>IF(基本情報入力シート!V219="", "", 基本情報入力シート!V219)</f>
        <v/>
      </c>
      <c r="J197" s="330" t="str">
        <f>IF(基本情報入力シート!W219="", "", 基本情報入力シート!W219)</f>
        <v/>
      </c>
      <c r="K197" s="330" t="str">
        <f>IF(基本情報入力シート!Z219="", "", 基本情報入力シート!Z219)</f>
        <v/>
      </c>
      <c r="L197" s="331" t="str">
        <f>IF(基本情報入力シート!AF219=0, "",基本情報入力シート!AF219)</f>
        <v/>
      </c>
      <c r="M197" s="567"/>
      <c r="N197" s="505" t="str">
        <f>IFERROR(VLOOKUP(K197,【参考】数式用!$A$2:$F$57,MATCH(M197,【参考】数式用!$C$3:$F$3,0)+2,0),"")</f>
        <v/>
      </c>
      <c r="O197" s="499"/>
      <c r="P197" s="333" t="str">
        <f>IFERROR(VLOOKUP(K197,【参考】数式用!$A$2:$F$57,MATCH(O197,【参考】数式用!$C$3:$F$3,0)+2,0),"")</f>
        <v/>
      </c>
      <c r="Q197" s="313" t="s">
        <v>113</v>
      </c>
      <c r="R197" s="311"/>
      <c r="S197" s="312" t="s">
        <v>178</v>
      </c>
      <c r="T197" s="311"/>
      <c r="U197" s="312" t="s">
        <v>179</v>
      </c>
      <c r="V197" s="311"/>
      <c r="W197" s="312" t="s">
        <v>178</v>
      </c>
      <c r="X197" s="311"/>
      <c r="Y197" s="312" t="s">
        <v>180</v>
      </c>
      <c r="Z197" s="312" t="s">
        <v>181</v>
      </c>
      <c r="AA197" s="312" t="str">
        <f t="shared" si="75"/>
        <v/>
      </c>
      <c r="AB197" s="308" t="s">
        <v>182</v>
      </c>
      <c r="AC197" s="309" t="str">
        <f t="shared" si="76"/>
        <v/>
      </c>
      <c r="AD197" s="501" t="str">
        <f t="shared" si="77"/>
        <v/>
      </c>
      <c r="AE197" s="310" t="str">
        <f>IFERROR(ROUNDDOWN(ROUNDDOWN(ROUND(L197*VLOOKUP(K197,【参考】数式用!$A$4:$F$57,MATCH("処遇改善加算Ⅳ",【参考】数式用!$C$3:$F$3,0)+2,0),0),0)*AA197*0.5,0), "")</f>
        <v/>
      </c>
      <c r="AF197" s="340"/>
      <c r="AG197" s="341"/>
      <c r="AH197" s="341"/>
      <c r="AI197" s="321"/>
      <c r="AJ197" s="323"/>
      <c r="AK197" s="342"/>
      <c r="AL197" s="327" t="str">
        <f t="shared" si="78"/>
        <v/>
      </c>
      <c r="AM197" s="328" t="str">
        <f t="shared" si="79"/>
        <v/>
      </c>
      <c r="AN197" s="258"/>
      <c r="AO197" s="538" t="str">
        <f>IFERROR(VLOOKUP(K197,【参考】数式用!$A$2:$N$57,14,FALSE),"")</f>
        <v/>
      </c>
      <c r="AP197" s="538" t="str">
        <f t="shared" si="80"/>
        <v/>
      </c>
      <c r="AQ197" s="542" t="str">
        <f t="shared" si="81"/>
        <v/>
      </c>
      <c r="AR197" s="522" t="str">
        <f t="shared" si="82"/>
        <v>入力済</v>
      </c>
      <c r="AS197" s="538" t="str">
        <f t="shared" si="83"/>
        <v/>
      </c>
      <c r="AT197" s="522" t="str">
        <f t="shared" si="84"/>
        <v>入力済</v>
      </c>
      <c r="AU197" s="522" t="str">
        <f t="shared" si="85"/>
        <v/>
      </c>
      <c r="AV197" s="522" t="str">
        <f t="shared" si="86"/>
        <v/>
      </c>
      <c r="AW197" s="538" t="str">
        <f t="shared" si="87"/>
        <v/>
      </c>
      <c r="AX197" s="538" t="str">
        <f t="shared" si="88"/>
        <v/>
      </c>
      <c r="AY197" s="522" t="str">
        <f>IFERROR(VLOOKUP(K197,【参考】数式用!$AR$5:$AS$39,2, FALSE), "")</f>
        <v/>
      </c>
      <c r="AZ197" s="538" t="str">
        <f t="shared" si="89"/>
        <v/>
      </c>
      <c r="BA197" s="541" t="str">
        <f t="shared" si="90"/>
        <v>入力済</v>
      </c>
      <c r="BB197" s="522" t="str">
        <f>IFERROR(VLOOKUP(K197,【参考】数式用!$AX$3:$AY$59, 2, FALSE), "")</f>
        <v/>
      </c>
      <c r="BC197" s="538" t="str">
        <f t="shared" si="91"/>
        <v/>
      </c>
      <c r="BD197" s="541" t="str">
        <f t="shared" si="92"/>
        <v>入力済</v>
      </c>
      <c r="BE197" s="539" t="str">
        <f t="shared" si="93"/>
        <v/>
      </c>
      <c r="BF197" s="539" t="str">
        <f t="shared" si="94"/>
        <v/>
      </c>
    </row>
    <row r="198" spans="1:58" ht="109.95" customHeight="1" thickBot="1">
      <c r="A198" s="306">
        <v>186</v>
      </c>
      <c r="B198" s="687" t="str">
        <f>IF(基本情報入力シート!B220="","",基本情報入力シート!B220)</f>
        <v/>
      </c>
      <c r="C198" s="688"/>
      <c r="D198" s="688"/>
      <c r="E198" s="688"/>
      <c r="F198" s="689"/>
      <c r="G198" s="330" t="str">
        <f>IF(基本情報入力シート!L220="", "", 基本情報入力シート!L220)</f>
        <v/>
      </c>
      <c r="H198" s="330" t="str">
        <f>IF(基本情報入力シート!Q220="", "", 基本情報入力シート!Q220)</f>
        <v/>
      </c>
      <c r="I198" s="330" t="str">
        <f>IF(基本情報入力シート!V220="", "", 基本情報入力シート!V220)</f>
        <v/>
      </c>
      <c r="J198" s="330" t="str">
        <f>IF(基本情報入力シート!W220="", "", 基本情報入力シート!W220)</f>
        <v/>
      </c>
      <c r="K198" s="330" t="str">
        <f>IF(基本情報入力シート!Z220="", "", 基本情報入力シート!Z220)</f>
        <v/>
      </c>
      <c r="L198" s="331" t="str">
        <f>IF(基本情報入力シート!AF220=0, "",基本情報入力シート!AF220)</f>
        <v/>
      </c>
      <c r="M198" s="567"/>
      <c r="N198" s="505" t="str">
        <f>IFERROR(VLOOKUP(K198,【参考】数式用!$A$2:$F$57,MATCH(M198,【参考】数式用!$C$3:$F$3,0)+2,0),"")</f>
        <v/>
      </c>
      <c r="O198" s="499"/>
      <c r="P198" s="333" t="str">
        <f>IFERROR(VLOOKUP(K198,【参考】数式用!$A$2:$F$57,MATCH(O198,【参考】数式用!$C$3:$F$3,0)+2,0),"")</f>
        <v/>
      </c>
      <c r="Q198" s="313" t="s">
        <v>113</v>
      </c>
      <c r="R198" s="311"/>
      <c r="S198" s="312" t="s">
        <v>178</v>
      </c>
      <c r="T198" s="311"/>
      <c r="U198" s="312" t="s">
        <v>179</v>
      </c>
      <c r="V198" s="311"/>
      <c r="W198" s="312" t="s">
        <v>178</v>
      </c>
      <c r="X198" s="311"/>
      <c r="Y198" s="312" t="s">
        <v>180</v>
      </c>
      <c r="Z198" s="312" t="s">
        <v>181</v>
      </c>
      <c r="AA198" s="312" t="str">
        <f t="shared" si="75"/>
        <v/>
      </c>
      <c r="AB198" s="308" t="s">
        <v>182</v>
      </c>
      <c r="AC198" s="309" t="str">
        <f t="shared" si="76"/>
        <v/>
      </c>
      <c r="AD198" s="501" t="str">
        <f t="shared" si="77"/>
        <v/>
      </c>
      <c r="AE198" s="310" t="str">
        <f>IFERROR(ROUNDDOWN(ROUNDDOWN(ROUND(L198*VLOOKUP(K198,【参考】数式用!$A$4:$F$57,MATCH("処遇改善加算Ⅳ",【参考】数式用!$C$3:$F$3,0)+2,0),0),0)*AA198*0.5,0), "")</f>
        <v/>
      </c>
      <c r="AF198" s="340"/>
      <c r="AG198" s="341"/>
      <c r="AH198" s="341"/>
      <c r="AI198" s="321"/>
      <c r="AJ198" s="323"/>
      <c r="AK198" s="342"/>
      <c r="AL198" s="327" t="str">
        <f t="shared" si="78"/>
        <v/>
      </c>
      <c r="AM198" s="328" t="str">
        <f t="shared" si="79"/>
        <v/>
      </c>
      <c r="AN198" s="258"/>
      <c r="AO198" s="538" t="str">
        <f>IFERROR(VLOOKUP(K198,【参考】数式用!$A$2:$N$57,14,FALSE),"")</f>
        <v/>
      </c>
      <c r="AP198" s="538" t="str">
        <f t="shared" si="80"/>
        <v/>
      </c>
      <c r="AQ198" s="542" t="str">
        <f t="shared" si="81"/>
        <v/>
      </c>
      <c r="AR198" s="522" t="str">
        <f t="shared" si="82"/>
        <v>入力済</v>
      </c>
      <c r="AS198" s="538" t="str">
        <f t="shared" si="83"/>
        <v/>
      </c>
      <c r="AT198" s="522" t="str">
        <f t="shared" si="84"/>
        <v>入力済</v>
      </c>
      <c r="AU198" s="522" t="str">
        <f t="shared" si="85"/>
        <v/>
      </c>
      <c r="AV198" s="522" t="str">
        <f t="shared" si="86"/>
        <v/>
      </c>
      <c r="AW198" s="538" t="str">
        <f t="shared" si="87"/>
        <v/>
      </c>
      <c r="AX198" s="538" t="str">
        <f t="shared" si="88"/>
        <v/>
      </c>
      <c r="AY198" s="522" t="str">
        <f>IFERROR(VLOOKUP(K198,【参考】数式用!$AR$5:$AS$39,2, FALSE), "")</f>
        <v/>
      </c>
      <c r="AZ198" s="538" t="str">
        <f t="shared" si="89"/>
        <v/>
      </c>
      <c r="BA198" s="541" t="str">
        <f t="shared" si="90"/>
        <v>入力済</v>
      </c>
      <c r="BB198" s="522" t="str">
        <f>IFERROR(VLOOKUP(K198,【参考】数式用!$AX$3:$AY$59, 2, FALSE), "")</f>
        <v/>
      </c>
      <c r="BC198" s="538" t="str">
        <f t="shared" si="91"/>
        <v/>
      </c>
      <c r="BD198" s="541" t="str">
        <f t="shared" si="92"/>
        <v>入力済</v>
      </c>
      <c r="BE198" s="539" t="str">
        <f t="shared" si="93"/>
        <v/>
      </c>
      <c r="BF198" s="539" t="str">
        <f t="shared" si="94"/>
        <v/>
      </c>
    </row>
    <row r="199" spans="1:58" ht="109.95" customHeight="1" thickBot="1">
      <c r="A199" s="306">
        <v>187</v>
      </c>
      <c r="B199" s="687" t="str">
        <f>IF(基本情報入力シート!B221="","",基本情報入力シート!B221)</f>
        <v/>
      </c>
      <c r="C199" s="688"/>
      <c r="D199" s="688"/>
      <c r="E199" s="688"/>
      <c r="F199" s="689"/>
      <c r="G199" s="330" t="str">
        <f>IF(基本情報入力シート!L221="", "", 基本情報入力シート!L221)</f>
        <v/>
      </c>
      <c r="H199" s="330" t="str">
        <f>IF(基本情報入力シート!Q221="", "", 基本情報入力シート!Q221)</f>
        <v/>
      </c>
      <c r="I199" s="330" t="str">
        <f>IF(基本情報入力シート!V221="", "", 基本情報入力シート!V221)</f>
        <v/>
      </c>
      <c r="J199" s="330" t="str">
        <f>IF(基本情報入力シート!W221="", "", 基本情報入力シート!W221)</f>
        <v/>
      </c>
      <c r="K199" s="330" t="str">
        <f>IF(基本情報入力シート!Z221="", "", 基本情報入力シート!Z221)</f>
        <v/>
      </c>
      <c r="L199" s="331" t="str">
        <f>IF(基本情報入力シート!AF221=0, "",基本情報入力シート!AF221)</f>
        <v/>
      </c>
      <c r="M199" s="567"/>
      <c r="N199" s="505" t="str">
        <f>IFERROR(VLOOKUP(K199,【参考】数式用!$A$2:$F$57,MATCH(M199,【参考】数式用!$C$3:$F$3,0)+2,0),"")</f>
        <v/>
      </c>
      <c r="O199" s="499"/>
      <c r="P199" s="333" t="str">
        <f>IFERROR(VLOOKUP(K199,【参考】数式用!$A$2:$F$57,MATCH(O199,【参考】数式用!$C$3:$F$3,0)+2,0),"")</f>
        <v/>
      </c>
      <c r="Q199" s="313" t="s">
        <v>113</v>
      </c>
      <c r="R199" s="311"/>
      <c r="S199" s="312" t="s">
        <v>178</v>
      </c>
      <c r="T199" s="311"/>
      <c r="U199" s="312" t="s">
        <v>179</v>
      </c>
      <c r="V199" s="311"/>
      <c r="W199" s="312" t="s">
        <v>178</v>
      </c>
      <c r="X199" s="311"/>
      <c r="Y199" s="312" t="s">
        <v>180</v>
      </c>
      <c r="Z199" s="312" t="s">
        <v>181</v>
      </c>
      <c r="AA199" s="312" t="str">
        <f t="shared" si="75"/>
        <v/>
      </c>
      <c r="AB199" s="308" t="s">
        <v>182</v>
      </c>
      <c r="AC199" s="309" t="str">
        <f t="shared" si="76"/>
        <v/>
      </c>
      <c r="AD199" s="501" t="str">
        <f t="shared" si="77"/>
        <v/>
      </c>
      <c r="AE199" s="310" t="str">
        <f>IFERROR(ROUNDDOWN(ROUNDDOWN(ROUND(L199*VLOOKUP(K199,【参考】数式用!$A$4:$F$57,MATCH("処遇改善加算Ⅳ",【参考】数式用!$C$3:$F$3,0)+2,0),0),0)*AA199*0.5,0), "")</f>
        <v/>
      </c>
      <c r="AF199" s="340"/>
      <c r="AG199" s="341"/>
      <c r="AH199" s="341"/>
      <c r="AI199" s="321"/>
      <c r="AJ199" s="323"/>
      <c r="AK199" s="342"/>
      <c r="AL199" s="327" t="str">
        <f t="shared" si="78"/>
        <v/>
      </c>
      <c r="AM199" s="328" t="str">
        <f t="shared" si="79"/>
        <v/>
      </c>
      <c r="AN199" s="258"/>
      <c r="AO199" s="538" t="str">
        <f>IFERROR(VLOOKUP(K199,【参考】数式用!$A$2:$N$57,14,FALSE),"")</f>
        <v/>
      </c>
      <c r="AP199" s="538" t="str">
        <f t="shared" si="80"/>
        <v/>
      </c>
      <c r="AQ199" s="542" t="str">
        <f t="shared" si="81"/>
        <v/>
      </c>
      <c r="AR199" s="522" t="str">
        <f t="shared" si="82"/>
        <v>入力済</v>
      </c>
      <c r="AS199" s="538" t="str">
        <f t="shared" si="83"/>
        <v/>
      </c>
      <c r="AT199" s="522" t="str">
        <f t="shared" si="84"/>
        <v>入力済</v>
      </c>
      <c r="AU199" s="522" t="str">
        <f t="shared" si="85"/>
        <v/>
      </c>
      <c r="AV199" s="522" t="str">
        <f t="shared" si="86"/>
        <v/>
      </c>
      <c r="AW199" s="538" t="str">
        <f t="shared" si="87"/>
        <v/>
      </c>
      <c r="AX199" s="538" t="str">
        <f t="shared" si="88"/>
        <v/>
      </c>
      <c r="AY199" s="522" t="str">
        <f>IFERROR(VLOOKUP(K199,【参考】数式用!$AR$5:$AS$39,2, FALSE), "")</f>
        <v/>
      </c>
      <c r="AZ199" s="538" t="str">
        <f t="shared" si="89"/>
        <v/>
      </c>
      <c r="BA199" s="541" t="str">
        <f t="shared" si="90"/>
        <v>入力済</v>
      </c>
      <c r="BB199" s="522" t="str">
        <f>IFERROR(VLOOKUP(K199,【参考】数式用!$AX$3:$AY$59, 2, FALSE), "")</f>
        <v/>
      </c>
      <c r="BC199" s="538" t="str">
        <f t="shared" si="91"/>
        <v/>
      </c>
      <c r="BD199" s="541" t="str">
        <f t="shared" si="92"/>
        <v>入力済</v>
      </c>
      <c r="BE199" s="539" t="str">
        <f t="shared" si="93"/>
        <v/>
      </c>
      <c r="BF199" s="539" t="str">
        <f t="shared" si="94"/>
        <v/>
      </c>
    </row>
    <row r="200" spans="1:58" ht="109.95" customHeight="1" thickBot="1">
      <c r="A200" s="306">
        <v>188</v>
      </c>
      <c r="B200" s="687" t="str">
        <f>IF(基本情報入力シート!B222="","",基本情報入力シート!B222)</f>
        <v/>
      </c>
      <c r="C200" s="688"/>
      <c r="D200" s="688"/>
      <c r="E200" s="688"/>
      <c r="F200" s="689"/>
      <c r="G200" s="330" t="str">
        <f>IF(基本情報入力シート!L222="", "", 基本情報入力シート!L222)</f>
        <v/>
      </c>
      <c r="H200" s="330" t="str">
        <f>IF(基本情報入力シート!Q222="", "", 基本情報入力シート!Q222)</f>
        <v/>
      </c>
      <c r="I200" s="330" t="str">
        <f>IF(基本情報入力シート!V222="", "", 基本情報入力シート!V222)</f>
        <v/>
      </c>
      <c r="J200" s="330" t="str">
        <f>IF(基本情報入力シート!W222="", "", 基本情報入力シート!W222)</f>
        <v/>
      </c>
      <c r="K200" s="330" t="str">
        <f>IF(基本情報入力シート!Z222="", "", 基本情報入力シート!Z222)</f>
        <v/>
      </c>
      <c r="L200" s="331" t="str">
        <f>IF(基本情報入力シート!AF222=0, "",基本情報入力シート!AF222)</f>
        <v/>
      </c>
      <c r="M200" s="567"/>
      <c r="N200" s="505" t="str">
        <f>IFERROR(VLOOKUP(K200,【参考】数式用!$A$2:$F$57,MATCH(M200,【参考】数式用!$C$3:$F$3,0)+2,0),"")</f>
        <v/>
      </c>
      <c r="O200" s="499"/>
      <c r="P200" s="333" t="str">
        <f>IFERROR(VLOOKUP(K200,【参考】数式用!$A$2:$F$57,MATCH(O200,【参考】数式用!$C$3:$F$3,0)+2,0),"")</f>
        <v/>
      </c>
      <c r="Q200" s="313" t="s">
        <v>113</v>
      </c>
      <c r="R200" s="311"/>
      <c r="S200" s="312" t="s">
        <v>178</v>
      </c>
      <c r="T200" s="311"/>
      <c r="U200" s="312" t="s">
        <v>179</v>
      </c>
      <c r="V200" s="311"/>
      <c r="W200" s="312" t="s">
        <v>178</v>
      </c>
      <c r="X200" s="311"/>
      <c r="Y200" s="312" t="s">
        <v>180</v>
      </c>
      <c r="Z200" s="312" t="s">
        <v>181</v>
      </c>
      <c r="AA200" s="312" t="str">
        <f t="shared" si="75"/>
        <v/>
      </c>
      <c r="AB200" s="308" t="s">
        <v>182</v>
      </c>
      <c r="AC200" s="309" t="str">
        <f t="shared" si="76"/>
        <v/>
      </c>
      <c r="AD200" s="501" t="str">
        <f t="shared" si="77"/>
        <v/>
      </c>
      <c r="AE200" s="310" t="str">
        <f>IFERROR(ROUNDDOWN(ROUNDDOWN(ROUND(L200*VLOOKUP(K200,【参考】数式用!$A$4:$F$57,MATCH("処遇改善加算Ⅳ",【参考】数式用!$C$3:$F$3,0)+2,0),0),0)*AA200*0.5,0), "")</f>
        <v/>
      </c>
      <c r="AF200" s="340"/>
      <c r="AG200" s="341"/>
      <c r="AH200" s="341"/>
      <c r="AI200" s="321"/>
      <c r="AJ200" s="323"/>
      <c r="AK200" s="342"/>
      <c r="AL200" s="327" t="str">
        <f t="shared" si="78"/>
        <v/>
      </c>
      <c r="AM200" s="328" t="str">
        <f t="shared" si="79"/>
        <v/>
      </c>
      <c r="AN200" s="258"/>
      <c r="AO200" s="538" t="str">
        <f>IFERROR(VLOOKUP(K200,【参考】数式用!$A$2:$N$57,14,FALSE),"")</f>
        <v/>
      </c>
      <c r="AP200" s="538" t="str">
        <f t="shared" si="80"/>
        <v/>
      </c>
      <c r="AQ200" s="542" t="str">
        <f t="shared" si="81"/>
        <v/>
      </c>
      <c r="AR200" s="522" t="str">
        <f t="shared" si="82"/>
        <v>入力済</v>
      </c>
      <c r="AS200" s="538" t="str">
        <f t="shared" si="83"/>
        <v/>
      </c>
      <c r="AT200" s="522" t="str">
        <f t="shared" si="84"/>
        <v>入力済</v>
      </c>
      <c r="AU200" s="522" t="str">
        <f t="shared" si="85"/>
        <v/>
      </c>
      <c r="AV200" s="522" t="str">
        <f t="shared" si="86"/>
        <v/>
      </c>
      <c r="AW200" s="538" t="str">
        <f t="shared" si="87"/>
        <v/>
      </c>
      <c r="AX200" s="538" t="str">
        <f t="shared" si="88"/>
        <v/>
      </c>
      <c r="AY200" s="522" t="str">
        <f>IFERROR(VLOOKUP(K200,【参考】数式用!$AR$5:$AS$39,2, FALSE), "")</f>
        <v/>
      </c>
      <c r="AZ200" s="538" t="str">
        <f t="shared" si="89"/>
        <v/>
      </c>
      <c r="BA200" s="541" t="str">
        <f t="shared" si="90"/>
        <v>入力済</v>
      </c>
      <c r="BB200" s="522" t="str">
        <f>IFERROR(VLOOKUP(K200,【参考】数式用!$AX$3:$AY$59, 2, FALSE), "")</f>
        <v/>
      </c>
      <c r="BC200" s="538" t="str">
        <f t="shared" si="91"/>
        <v/>
      </c>
      <c r="BD200" s="541" t="str">
        <f t="shared" si="92"/>
        <v>入力済</v>
      </c>
      <c r="BE200" s="539" t="str">
        <f t="shared" si="93"/>
        <v/>
      </c>
      <c r="BF200" s="539" t="str">
        <f t="shared" si="94"/>
        <v/>
      </c>
    </row>
    <row r="201" spans="1:58" ht="109.95" customHeight="1" thickBot="1">
      <c r="A201" s="306">
        <v>189</v>
      </c>
      <c r="B201" s="687" t="str">
        <f>IF(基本情報入力シート!B223="","",基本情報入力シート!B223)</f>
        <v/>
      </c>
      <c r="C201" s="688"/>
      <c r="D201" s="688"/>
      <c r="E201" s="688"/>
      <c r="F201" s="689"/>
      <c r="G201" s="330" t="str">
        <f>IF(基本情報入力シート!L223="", "", 基本情報入力シート!L223)</f>
        <v/>
      </c>
      <c r="H201" s="330" t="str">
        <f>IF(基本情報入力シート!Q223="", "", 基本情報入力シート!Q223)</f>
        <v/>
      </c>
      <c r="I201" s="330" t="str">
        <f>IF(基本情報入力シート!V223="", "", 基本情報入力シート!V223)</f>
        <v/>
      </c>
      <c r="J201" s="330" t="str">
        <f>IF(基本情報入力シート!W223="", "", 基本情報入力シート!W223)</f>
        <v/>
      </c>
      <c r="K201" s="330" t="str">
        <f>IF(基本情報入力シート!Z223="", "", 基本情報入力シート!Z223)</f>
        <v/>
      </c>
      <c r="L201" s="331" t="str">
        <f>IF(基本情報入力シート!AF223=0, "",基本情報入力シート!AF223)</f>
        <v/>
      </c>
      <c r="M201" s="567"/>
      <c r="N201" s="505" t="str">
        <f>IFERROR(VLOOKUP(K201,【参考】数式用!$A$2:$F$57,MATCH(M201,【参考】数式用!$C$3:$F$3,0)+2,0),"")</f>
        <v/>
      </c>
      <c r="O201" s="499"/>
      <c r="P201" s="333" t="str">
        <f>IFERROR(VLOOKUP(K201,【参考】数式用!$A$2:$F$57,MATCH(O201,【参考】数式用!$C$3:$F$3,0)+2,0),"")</f>
        <v/>
      </c>
      <c r="Q201" s="313" t="s">
        <v>113</v>
      </c>
      <c r="R201" s="311"/>
      <c r="S201" s="312" t="s">
        <v>178</v>
      </c>
      <c r="T201" s="311"/>
      <c r="U201" s="312" t="s">
        <v>179</v>
      </c>
      <c r="V201" s="311"/>
      <c r="W201" s="312" t="s">
        <v>178</v>
      </c>
      <c r="X201" s="311"/>
      <c r="Y201" s="312" t="s">
        <v>180</v>
      </c>
      <c r="Z201" s="312" t="s">
        <v>181</v>
      </c>
      <c r="AA201" s="312" t="str">
        <f t="shared" si="75"/>
        <v/>
      </c>
      <c r="AB201" s="308" t="s">
        <v>182</v>
      </c>
      <c r="AC201" s="309" t="str">
        <f t="shared" si="76"/>
        <v/>
      </c>
      <c r="AD201" s="501" t="str">
        <f t="shared" si="77"/>
        <v/>
      </c>
      <c r="AE201" s="310" t="str">
        <f>IFERROR(ROUNDDOWN(ROUNDDOWN(ROUND(L201*VLOOKUP(K201,【参考】数式用!$A$4:$F$57,MATCH("処遇改善加算Ⅳ",【参考】数式用!$C$3:$F$3,0)+2,0),0),0)*AA201*0.5,0), "")</f>
        <v/>
      </c>
      <c r="AF201" s="340"/>
      <c r="AG201" s="341"/>
      <c r="AH201" s="341"/>
      <c r="AI201" s="321"/>
      <c r="AJ201" s="323"/>
      <c r="AK201" s="342"/>
      <c r="AL201" s="327" t="str">
        <f t="shared" si="78"/>
        <v/>
      </c>
      <c r="AM201" s="328" t="str">
        <f t="shared" si="79"/>
        <v/>
      </c>
      <c r="AN201" s="258"/>
      <c r="AO201" s="538" t="str">
        <f>IFERROR(VLOOKUP(K201,【参考】数式用!$A$2:$N$57,14,FALSE),"")</f>
        <v/>
      </c>
      <c r="AP201" s="538" t="str">
        <f t="shared" si="80"/>
        <v/>
      </c>
      <c r="AQ201" s="542" t="str">
        <f t="shared" si="81"/>
        <v/>
      </c>
      <c r="AR201" s="522" t="str">
        <f t="shared" si="82"/>
        <v>入力済</v>
      </c>
      <c r="AS201" s="538" t="str">
        <f t="shared" si="83"/>
        <v/>
      </c>
      <c r="AT201" s="522" t="str">
        <f t="shared" si="84"/>
        <v>入力済</v>
      </c>
      <c r="AU201" s="522" t="str">
        <f t="shared" si="85"/>
        <v/>
      </c>
      <c r="AV201" s="522" t="str">
        <f t="shared" si="86"/>
        <v/>
      </c>
      <c r="AW201" s="538" t="str">
        <f t="shared" si="87"/>
        <v/>
      </c>
      <c r="AX201" s="538" t="str">
        <f t="shared" si="88"/>
        <v/>
      </c>
      <c r="AY201" s="522" t="str">
        <f>IFERROR(VLOOKUP(K201,【参考】数式用!$AR$5:$AS$39,2, FALSE), "")</f>
        <v/>
      </c>
      <c r="AZ201" s="538" t="str">
        <f t="shared" si="89"/>
        <v/>
      </c>
      <c r="BA201" s="541" t="str">
        <f t="shared" si="90"/>
        <v>入力済</v>
      </c>
      <c r="BB201" s="522" t="str">
        <f>IFERROR(VLOOKUP(K201,【参考】数式用!$AX$3:$AY$59, 2, FALSE), "")</f>
        <v/>
      </c>
      <c r="BC201" s="538" t="str">
        <f t="shared" si="91"/>
        <v/>
      </c>
      <c r="BD201" s="541" t="str">
        <f t="shared" si="92"/>
        <v>入力済</v>
      </c>
      <c r="BE201" s="539" t="str">
        <f t="shared" si="93"/>
        <v/>
      </c>
      <c r="BF201" s="539" t="str">
        <f t="shared" si="94"/>
        <v/>
      </c>
    </row>
    <row r="202" spans="1:58" ht="109.95" customHeight="1" thickBot="1">
      <c r="A202" s="306">
        <v>190</v>
      </c>
      <c r="B202" s="687" t="str">
        <f>IF(基本情報入力シート!B224="","",基本情報入力シート!B224)</f>
        <v/>
      </c>
      <c r="C202" s="688"/>
      <c r="D202" s="688"/>
      <c r="E202" s="688"/>
      <c r="F202" s="689"/>
      <c r="G202" s="330" t="str">
        <f>IF(基本情報入力シート!L224="", "", 基本情報入力シート!L224)</f>
        <v/>
      </c>
      <c r="H202" s="330" t="str">
        <f>IF(基本情報入力シート!Q224="", "", 基本情報入力シート!Q224)</f>
        <v/>
      </c>
      <c r="I202" s="330" t="str">
        <f>IF(基本情報入力シート!V224="", "", 基本情報入力シート!V224)</f>
        <v/>
      </c>
      <c r="J202" s="330" t="str">
        <f>IF(基本情報入力シート!W224="", "", 基本情報入力シート!W224)</f>
        <v/>
      </c>
      <c r="K202" s="330" t="str">
        <f>IF(基本情報入力シート!Z224="", "", 基本情報入力シート!Z224)</f>
        <v/>
      </c>
      <c r="L202" s="331" t="str">
        <f>IF(基本情報入力シート!AF224=0, "",基本情報入力シート!AF224)</f>
        <v/>
      </c>
      <c r="M202" s="567"/>
      <c r="N202" s="505" t="str">
        <f>IFERROR(VLOOKUP(K202,【参考】数式用!$A$2:$F$57,MATCH(M202,【参考】数式用!$C$3:$F$3,0)+2,0),"")</f>
        <v/>
      </c>
      <c r="O202" s="499"/>
      <c r="P202" s="333" t="str">
        <f>IFERROR(VLOOKUP(K202,【参考】数式用!$A$2:$F$57,MATCH(O202,【参考】数式用!$C$3:$F$3,0)+2,0),"")</f>
        <v/>
      </c>
      <c r="Q202" s="313" t="s">
        <v>113</v>
      </c>
      <c r="R202" s="311"/>
      <c r="S202" s="312" t="s">
        <v>178</v>
      </c>
      <c r="T202" s="311"/>
      <c r="U202" s="312" t="s">
        <v>179</v>
      </c>
      <c r="V202" s="311"/>
      <c r="W202" s="312" t="s">
        <v>178</v>
      </c>
      <c r="X202" s="311"/>
      <c r="Y202" s="312" t="s">
        <v>180</v>
      </c>
      <c r="Z202" s="312" t="s">
        <v>181</v>
      </c>
      <c r="AA202" s="312" t="str">
        <f t="shared" si="75"/>
        <v/>
      </c>
      <c r="AB202" s="308" t="s">
        <v>182</v>
      </c>
      <c r="AC202" s="309" t="str">
        <f t="shared" si="76"/>
        <v/>
      </c>
      <c r="AD202" s="501" t="str">
        <f t="shared" si="77"/>
        <v/>
      </c>
      <c r="AE202" s="310" t="str">
        <f>IFERROR(ROUNDDOWN(ROUNDDOWN(ROUND(L202*VLOOKUP(K202,【参考】数式用!$A$4:$F$57,MATCH("処遇改善加算Ⅳ",【参考】数式用!$C$3:$F$3,0)+2,0),0),0)*AA202*0.5,0), "")</f>
        <v/>
      </c>
      <c r="AF202" s="340"/>
      <c r="AG202" s="341"/>
      <c r="AH202" s="341"/>
      <c r="AI202" s="321"/>
      <c r="AJ202" s="323"/>
      <c r="AK202" s="342"/>
      <c r="AL202" s="327" t="str">
        <f t="shared" si="78"/>
        <v/>
      </c>
      <c r="AM202" s="328" t="str">
        <f t="shared" si="79"/>
        <v/>
      </c>
      <c r="AN202" s="258"/>
      <c r="AO202" s="538" t="str">
        <f>IFERROR(VLOOKUP(K202,【参考】数式用!$A$2:$N$57,14,FALSE),"")</f>
        <v/>
      </c>
      <c r="AP202" s="538" t="str">
        <f t="shared" si="80"/>
        <v/>
      </c>
      <c r="AQ202" s="542" t="str">
        <f t="shared" si="81"/>
        <v/>
      </c>
      <c r="AR202" s="522" t="str">
        <f t="shared" si="82"/>
        <v>入力済</v>
      </c>
      <c r="AS202" s="538" t="str">
        <f t="shared" si="83"/>
        <v/>
      </c>
      <c r="AT202" s="522" t="str">
        <f t="shared" si="84"/>
        <v>入力済</v>
      </c>
      <c r="AU202" s="522" t="str">
        <f t="shared" si="85"/>
        <v/>
      </c>
      <c r="AV202" s="522" t="str">
        <f t="shared" si="86"/>
        <v/>
      </c>
      <c r="AW202" s="538" t="str">
        <f t="shared" si="87"/>
        <v/>
      </c>
      <c r="AX202" s="538" t="str">
        <f t="shared" si="88"/>
        <v/>
      </c>
      <c r="AY202" s="522" t="str">
        <f>IFERROR(VLOOKUP(K202,【参考】数式用!$AR$5:$AS$39,2, FALSE), "")</f>
        <v/>
      </c>
      <c r="AZ202" s="538" t="str">
        <f t="shared" si="89"/>
        <v/>
      </c>
      <c r="BA202" s="541" t="str">
        <f t="shared" si="90"/>
        <v>入力済</v>
      </c>
      <c r="BB202" s="522" t="str">
        <f>IFERROR(VLOOKUP(K202,【参考】数式用!$AX$3:$AY$59, 2, FALSE), "")</f>
        <v/>
      </c>
      <c r="BC202" s="538" t="str">
        <f t="shared" si="91"/>
        <v/>
      </c>
      <c r="BD202" s="541" t="str">
        <f t="shared" si="92"/>
        <v>入力済</v>
      </c>
      <c r="BE202" s="539" t="str">
        <f t="shared" si="93"/>
        <v/>
      </c>
      <c r="BF202" s="539" t="str">
        <f t="shared" si="94"/>
        <v/>
      </c>
    </row>
    <row r="203" spans="1:58" ht="109.95" customHeight="1" thickBot="1">
      <c r="A203" s="306">
        <v>191</v>
      </c>
      <c r="B203" s="687" t="str">
        <f>IF(基本情報入力シート!B225="","",基本情報入力シート!B225)</f>
        <v/>
      </c>
      <c r="C203" s="688"/>
      <c r="D203" s="688"/>
      <c r="E203" s="688"/>
      <c r="F203" s="689"/>
      <c r="G203" s="330" t="str">
        <f>IF(基本情報入力シート!L225="", "", 基本情報入力シート!L225)</f>
        <v/>
      </c>
      <c r="H203" s="330" t="str">
        <f>IF(基本情報入力シート!Q225="", "", 基本情報入力シート!Q225)</f>
        <v/>
      </c>
      <c r="I203" s="330" t="str">
        <f>IF(基本情報入力シート!V225="", "", 基本情報入力シート!V225)</f>
        <v/>
      </c>
      <c r="J203" s="330" t="str">
        <f>IF(基本情報入力シート!W225="", "", 基本情報入力シート!W225)</f>
        <v/>
      </c>
      <c r="K203" s="330" t="str">
        <f>IF(基本情報入力シート!Z225="", "", 基本情報入力シート!Z225)</f>
        <v/>
      </c>
      <c r="L203" s="331" t="str">
        <f>IF(基本情報入力シート!AF225=0, "",基本情報入力シート!AF225)</f>
        <v/>
      </c>
      <c r="M203" s="567"/>
      <c r="N203" s="505" t="str">
        <f>IFERROR(VLOOKUP(K203,【参考】数式用!$A$2:$F$57,MATCH(M203,【参考】数式用!$C$3:$F$3,0)+2,0),"")</f>
        <v/>
      </c>
      <c r="O203" s="499"/>
      <c r="P203" s="333" t="str">
        <f>IFERROR(VLOOKUP(K203,【参考】数式用!$A$2:$F$57,MATCH(O203,【参考】数式用!$C$3:$F$3,0)+2,0),"")</f>
        <v/>
      </c>
      <c r="Q203" s="313" t="s">
        <v>113</v>
      </c>
      <c r="R203" s="311"/>
      <c r="S203" s="312" t="s">
        <v>178</v>
      </c>
      <c r="T203" s="311"/>
      <c r="U203" s="312" t="s">
        <v>179</v>
      </c>
      <c r="V203" s="311"/>
      <c r="W203" s="312" t="s">
        <v>178</v>
      </c>
      <c r="X203" s="311"/>
      <c r="Y203" s="312" t="s">
        <v>180</v>
      </c>
      <c r="Z203" s="312" t="s">
        <v>181</v>
      </c>
      <c r="AA203" s="312" t="str">
        <f t="shared" si="75"/>
        <v/>
      </c>
      <c r="AB203" s="308" t="s">
        <v>182</v>
      </c>
      <c r="AC203" s="309" t="str">
        <f t="shared" si="76"/>
        <v/>
      </c>
      <c r="AD203" s="501" t="str">
        <f t="shared" si="77"/>
        <v/>
      </c>
      <c r="AE203" s="310" t="str">
        <f>IFERROR(ROUNDDOWN(ROUNDDOWN(ROUND(L203*VLOOKUP(K203,【参考】数式用!$A$4:$F$57,MATCH("処遇改善加算Ⅳ",【参考】数式用!$C$3:$F$3,0)+2,0),0),0)*AA203*0.5,0), "")</f>
        <v/>
      </c>
      <c r="AF203" s="340"/>
      <c r="AG203" s="341"/>
      <c r="AH203" s="341"/>
      <c r="AI203" s="321"/>
      <c r="AJ203" s="323"/>
      <c r="AK203" s="342"/>
      <c r="AL203" s="327" t="str">
        <f t="shared" si="78"/>
        <v/>
      </c>
      <c r="AM203" s="328" t="str">
        <f t="shared" si="79"/>
        <v/>
      </c>
      <c r="AN203" s="258"/>
      <c r="AO203" s="538" t="str">
        <f>IFERROR(VLOOKUP(K203,【参考】数式用!$A$2:$N$57,14,FALSE),"")</f>
        <v/>
      </c>
      <c r="AP203" s="538" t="str">
        <f t="shared" si="80"/>
        <v/>
      </c>
      <c r="AQ203" s="542" t="str">
        <f t="shared" si="81"/>
        <v/>
      </c>
      <c r="AR203" s="522" t="str">
        <f t="shared" si="82"/>
        <v>入力済</v>
      </c>
      <c r="AS203" s="538" t="str">
        <f t="shared" si="83"/>
        <v/>
      </c>
      <c r="AT203" s="522" t="str">
        <f t="shared" si="84"/>
        <v>入力済</v>
      </c>
      <c r="AU203" s="522" t="str">
        <f t="shared" si="85"/>
        <v/>
      </c>
      <c r="AV203" s="522" t="str">
        <f t="shared" si="86"/>
        <v/>
      </c>
      <c r="AW203" s="538" t="str">
        <f t="shared" si="87"/>
        <v/>
      </c>
      <c r="AX203" s="538" t="str">
        <f t="shared" si="88"/>
        <v/>
      </c>
      <c r="AY203" s="522" t="str">
        <f>IFERROR(VLOOKUP(K203,【参考】数式用!$AR$5:$AS$39,2, FALSE), "")</f>
        <v/>
      </c>
      <c r="AZ203" s="538" t="str">
        <f t="shared" si="89"/>
        <v/>
      </c>
      <c r="BA203" s="541" t="str">
        <f t="shared" si="90"/>
        <v>入力済</v>
      </c>
      <c r="BB203" s="522" t="str">
        <f>IFERROR(VLOOKUP(K203,【参考】数式用!$AX$3:$AY$59, 2, FALSE), "")</f>
        <v/>
      </c>
      <c r="BC203" s="538" t="str">
        <f t="shared" si="91"/>
        <v/>
      </c>
      <c r="BD203" s="541" t="str">
        <f t="shared" si="92"/>
        <v>入力済</v>
      </c>
      <c r="BE203" s="539" t="str">
        <f t="shared" si="93"/>
        <v/>
      </c>
      <c r="BF203" s="539" t="str">
        <f t="shared" si="94"/>
        <v/>
      </c>
    </row>
    <row r="204" spans="1:58" ht="109.95" customHeight="1" thickBot="1">
      <c r="A204" s="306">
        <v>192</v>
      </c>
      <c r="B204" s="687" t="str">
        <f>IF(基本情報入力シート!B226="","",基本情報入力シート!B226)</f>
        <v/>
      </c>
      <c r="C204" s="688"/>
      <c r="D204" s="688"/>
      <c r="E204" s="688"/>
      <c r="F204" s="689"/>
      <c r="G204" s="330" t="str">
        <f>IF(基本情報入力シート!L226="", "", 基本情報入力シート!L226)</f>
        <v/>
      </c>
      <c r="H204" s="330" t="str">
        <f>IF(基本情報入力シート!Q226="", "", 基本情報入力シート!Q226)</f>
        <v/>
      </c>
      <c r="I204" s="330" t="str">
        <f>IF(基本情報入力シート!V226="", "", 基本情報入力シート!V226)</f>
        <v/>
      </c>
      <c r="J204" s="330" t="str">
        <f>IF(基本情報入力シート!W226="", "", 基本情報入力シート!W226)</f>
        <v/>
      </c>
      <c r="K204" s="330" t="str">
        <f>IF(基本情報入力シート!Z226="", "", 基本情報入力シート!Z226)</f>
        <v/>
      </c>
      <c r="L204" s="331" t="str">
        <f>IF(基本情報入力シート!AF226=0, "",基本情報入力シート!AF226)</f>
        <v/>
      </c>
      <c r="M204" s="567"/>
      <c r="N204" s="505" t="str">
        <f>IFERROR(VLOOKUP(K204,【参考】数式用!$A$2:$F$57,MATCH(M204,【参考】数式用!$C$3:$F$3,0)+2,0),"")</f>
        <v/>
      </c>
      <c r="O204" s="499"/>
      <c r="P204" s="333" t="str">
        <f>IFERROR(VLOOKUP(K204,【参考】数式用!$A$2:$F$57,MATCH(O204,【参考】数式用!$C$3:$F$3,0)+2,0),"")</f>
        <v/>
      </c>
      <c r="Q204" s="313" t="s">
        <v>113</v>
      </c>
      <c r="R204" s="311"/>
      <c r="S204" s="312" t="s">
        <v>178</v>
      </c>
      <c r="T204" s="311"/>
      <c r="U204" s="312" t="s">
        <v>179</v>
      </c>
      <c r="V204" s="311"/>
      <c r="W204" s="312" t="s">
        <v>178</v>
      </c>
      <c r="X204" s="311"/>
      <c r="Y204" s="312" t="s">
        <v>180</v>
      </c>
      <c r="Z204" s="312" t="s">
        <v>181</v>
      </c>
      <c r="AA204" s="312" t="str">
        <f t="shared" si="75"/>
        <v/>
      </c>
      <c r="AB204" s="308" t="s">
        <v>182</v>
      </c>
      <c r="AC204" s="309" t="str">
        <f t="shared" si="76"/>
        <v/>
      </c>
      <c r="AD204" s="501" t="str">
        <f t="shared" si="77"/>
        <v/>
      </c>
      <c r="AE204" s="310" t="str">
        <f>IFERROR(ROUNDDOWN(ROUNDDOWN(ROUND(L204*VLOOKUP(K204,【参考】数式用!$A$4:$F$57,MATCH("処遇改善加算Ⅳ",【参考】数式用!$C$3:$F$3,0)+2,0),0),0)*AA204*0.5,0), "")</f>
        <v/>
      </c>
      <c r="AF204" s="340"/>
      <c r="AG204" s="341"/>
      <c r="AH204" s="341"/>
      <c r="AI204" s="321"/>
      <c r="AJ204" s="323"/>
      <c r="AK204" s="342"/>
      <c r="AL204" s="327" t="str">
        <f t="shared" si="78"/>
        <v/>
      </c>
      <c r="AM204" s="328" t="str">
        <f t="shared" si="79"/>
        <v/>
      </c>
      <c r="AN204" s="258"/>
      <c r="AO204" s="538" t="str">
        <f>IFERROR(VLOOKUP(K204,【参考】数式用!$A$2:$N$57,14,FALSE),"")</f>
        <v/>
      </c>
      <c r="AP204" s="538" t="str">
        <f t="shared" si="80"/>
        <v/>
      </c>
      <c r="AQ204" s="542" t="str">
        <f t="shared" si="81"/>
        <v/>
      </c>
      <c r="AR204" s="522" t="str">
        <f t="shared" si="82"/>
        <v>入力済</v>
      </c>
      <c r="AS204" s="538" t="str">
        <f t="shared" si="83"/>
        <v/>
      </c>
      <c r="AT204" s="522" t="str">
        <f t="shared" si="84"/>
        <v>入力済</v>
      </c>
      <c r="AU204" s="522" t="str">
        <f t="shared" si="85"/>
        <v/>
      </c>
      <c r="AV204" s="522" t="str">
        <f t="shared" si="86"/>
        <v/>
      </c>
      <c r="AW204" s="538" t="str">
        <f t="shared" si="87"/>
        <v/>
      </c>
      <c r="AX204" s="538" t="str">
        <f t="shared" si="88"/>
        <v/>
      </c>
      <c r="AY204" s="522" t="str">
        <f>IFERROR(VLOOKUP(K204,【参考】数式用!$AR$5:$AS$39,2, FALSE), "")</f>
        <v/>
      </c>
      <c r="AZ204" s="538" t="str">
        <f t="shared" si="89"/>
        <v/>
      </c>
      <c r="BA204" s="541" t="str">
        <f t="shared" si="90"/>
        <v>入力済</v>
      </c>
      <c r="BB204" s="522" t="str">
        <f>IFERROR(VLOOKUP(K204,【参考】数式用!$AX$3:$AY$59, 2, FALSE), "")</f>
        <v/>
      </c>
      <c r="BC204" s="538" t="str">
        <f t="shared" si="91"/>
        <v/>
      </c>
      <c r="BD204" s="541" t="str">
        <f t="shared" si="92"/>
        <v>入力済</v>
      </c>
      <c r="BE204" s="539" t="str">
        <f t="shared" si="93"/>
        <v/>
      </c>
      <c r="BF204" s="539" t="str">
        <f t="shared" si="94"/>
        <v/>
      </c>
    </row>
    <row r="205" spans="1:58" ht="109.95" customHeight="1" thickBot="1">
      <c r="A205" s="306">
        <v>193</v>
      </c>
      <c r="B205" s="687" t="str">
        <f>IF(基本情報入力シート!B227="","",基本情報入力シート!B227)</f>
        <v/>
      </c>
      <c r="C205" s="688"/>
      <c r="D205" s="688"/>
      <c r="E205" s="688"/>
      <c r="F205" s="689"/>
      <c r="G205" s="330" t="str">
        <f>IF(基本情報入力シート!L227="", "", 基本情報入力シート!L227)</f>
        <v/>
      </c>
      <c r="H205" s="330" t="str">
        <f>IF(基本情報入力シート!Q227="", "", 基本情報入力シート!Q227)</f>
        <v/>
      </c>
      <c r="I205" s="330" t="str">
        <f>IF(基本情報入力シート!V227="", "", 基本情報入力シート!V227)</f>
        <v/>
      </c>
      <c r="J205" s="330" t="str">
        <f>IF(基本情報入力シート!W227="", "", 基本情報入力シート!W227)</f>
        <v/>
      </c>
      <c r="K205" s="330" t="str">
        <f>IF(基本情報入力シート!Z227="", "", 基本情報入力シート!Z227)</f>
        <v/>
      </c>
      <c r="L205" s="331" t="str">
        <f>IF(基本情報入力シート!AF227=0, "",基本情報入力シート!AF227)</f>
        <v/>
      </c>
      <c r="M205" s="567"/>
      <c r="N205" s="505" t="str">
        <f>IFERROR(VLOOKUP(K205,【参考】数式用!$A$2:$F$57,MATCH(M205,【参考】数式用!$C$3:$F$3,0)+2,0),"")</f>
        <v/>
      </c>
      <c r="O205" s="499"/>
      <c r="P205" s="333" t="str">
        <f>IFERROR(VLOOKUP(K205,【参考】数式用!$A$2:$F$57,MATCH(O205,【参考】数式用!$C$3:$F$3,0)+2,0),"")</f>
        <v/>
      </c>
      <c r="Q205" s="313" t="s">
        <v>113</v>
      </c>
      <c r="R205" s="311"/>
      <c r="S205" s="312" t="s">
        <v>178</v>
      </c>
      <c r="T205" s="311"/>
      <c r="U205" s="312" t="s">
        <v>179</v>
      </c>
      <c r="V205" s="311"/>
      <c r="W205" s="312" t="s">
        <v>178</v>
      </c>
      <c r="X205" s="311"/>
      <c r="Y205" s="312" t="s">
        <v>180</v>
      </c>
      <c r="Z205" s="312" t="s">
        <v>181</v>
      </c>
      <c r="AA205" s="312" t="str">
        <f t="shared" si="75"/>
        <v/>
      </c>
      <c r="AB205" s="308" t="s">
        <v>182</v>
      </c>
      <c r="AC205" s="309" t="str">
        <f t="shared" si="76"/>
        <v/>
      </c>
      <c r="AD205" s="501" t="str">
        <f t="shared" si="77"/>
        <v/>
      </c>
      <c r="AE205" s="310" t="str">
        <f>IFERROR(ROUNDDOWN(ROUNDDOWN(ROUND(L205*VLOOKUP(K205,【参考】数式用!$A$4:$F$57,MATCH("処遇改善加算Ⅳ",【参考】数式用!$C$3:$F$3,0)+2,0),0),0)*AA205*0.5,0), "")</f>
        <v/>
      </c>
      <c r="AF205" s="340"/>
      <c r="AG205" s="341"/>
      <c r="AH205" s="341"/>
      <c r="AI205" s="321"/>
      <c r="AJ205" s="323"/>
      <c r="AK205" s="342"/>
      <c r="AL205" s="327" t="str">
        <f t="shared" si="78"/>
        <v/>
      </c>
      <c r="AM205" s="328" t="str">
        <f t="shared" si="79"/>
        <v/>
      </c>
      <c r="AN205" s="258"/>
      <c r="AO205" s="538" t="str">
        <f>IFERROR(VLOOKUP(K205,【参考】数式用!$A$2:$N$57,14,FALSE),"")</f>
        <v/>
      </c>
      <c r="AP205" s="538" t="str">
        <f t="shared" si="80"/>
        <v/>
      </c>
      <c r="AQ205" s="542" t="str">
        <f t="shared" si="81"/>
        <v/>
      </c>
      <c r="AR205" s="522" t="str">
        <f t="shared" si="82"/>
        <v>入力済</v>
      </c>
      <c r="AS205" s="538" t="str">
        <f t="shared" si="83"/>
        <v/>
      </c>
      <c r="AT205" s="522" t="str">
        <f t="shared" si="84"/>
        <v>入力済</v>
      </c>
      <c r="AU205" s="522" t="str">
        <f t="shared" si="85"/>
        <v/>
      </c>
      <c r="AV205" s="522" t="str">
        <f t="shared" si="86"/>
        <v/>
      </c>
      <c r="AW205" s="538" t="str">
        <f t="shared" si="87"/>
        <v/>
      </c>
      <c r="AX205" s="538" t="str">
        <f t="shared" si="88"/>
        <v/>
      </c>
      <c r="AY205" s="522" t="str">
        <f>IFERROR(VLOOKUP(K205,【参考】数式用!$AR$5:$AS$39,2, FALSE), "")</f>
        <v/>
      </c>
      <c r="AZ205" s="538" t="str">
        <f t="shared" si="89"/>
        <v/>
      </c>
      <c r="BA205" s="541" t="str">
        <f t="shared" si="90"/>
        <v>入力済</v>
      </c>
      <c r="BB205" s="522" t="str">
        <f>IFERROR(VLOOKUP(K205,【参考】数式用!$AX$3:$AY$59, 2, FALSE), "")</f>
        <v/>
      </c>
      <c r="BC205" s="538" t="str">
        <f t="shared" si="91"/>
        <v/>
      </c>
      <c r="BD205" s="541" t="str">
        <f t="shared" si="92"/>
        <v>入力済</v>
      </c>
      <c r="BE205" s="539" t="str">
        <f t="shared" si="93"/>
        <v/>
      </c>
      <c r="BF205" s="539" t="str">
        <f t="shared" si="94"/>
        <v/>
      </c>
    </row>
    <row r="206" spans="1:58" ht="109.95" customHeight="1" thickBot="1">
      <c r="A206" s="306">
        <v>194</v>
      </c>
      <c r="B206" s="687" t="str">
        <f>IF(基本情報入力シート!B228="","",基本情報入力シート!B228)</f>
        <v/>
      </c>
      <c r="C206" s="688"/>
      <c r="D206" s="688"/>
      <c r="E206" s="688"/>
      <c r="F206" s="689"/>
      <c r="G206" s="330" t="str">
        <f>IF(基本情報入力シート!L228="", "", 基本情報入力シート!L228)</f>
        <v/>
      </c>
      <c r="H206" s="330" t="str">
        <f>IF(基本情報入力シート!Q228="", "", 基本情報入力シート!Q228)</f>
        <v/>
      </c>
      <c r="I206" s="330" t="str">
        <f>IF(基本情報入力シート!V228="", "", 基本情報入力シート!V228)</f>
        <v/>
      </c>
      <c r="J206" s="330" t="str">
        <f>IF(基本情報入力シート!W228="", "", 基本情報入力シート!W228)</f>
        <v/>
      </c>
      <c r="K206" s="330" t="str">
        <f>IF(基本情報入力シート!Z228="", "", 基本情報入力シート!Z228)</f>
        <v/>
      </c>
      <c r="L206" s="331" t="str">
        <f>IF(基本情報入力シート!AF228=0, "",基本情報入力シート!AF228)</f>
        <v/>
      </c>
      <c r="M206" s="567"/>
      <c r="N206" s="505" t="str">
        <f>IFERROR(VLOOKUP(K206,【参考】数式用!$A$2:$F$57,MATCH(M206,【参考】数式用!$C$3:$F$3,0)+2,0),"")</f>
        <v/>
      </c>
      <c r="O206" s="499"/>
      <c r="P206" s="333" t="str">
        <f>IFERROR(VLOOKUP(K206,【参考】数式用!$A$2:$F$57,MATCH(O206,【参考】数式用!$C$3:$F$3,0)+2,0),"")</f>
        <v/>
      </c>
      <c r="Q206" s="313" t="s">
        <v>113</v>
      </c>
      <c r="R206" s="311"/>
      <c r="S206" s="312" t="s">
        <v>178</v>
      </c>
      <c r="T206" s="311"/>
      <c r="U206" s="312" t="s">
        <v>179</v>
      </c>
      <c r="V206" s="311"/>
      <c r="W206" s="312" t="s">
        <v>178</v>
      </c>
      <c r="X206" s="311"/>
      <c r="Y206" s="312" t="s">
        <v>180</v>
      </c>
      <c r="Z206" s="312" t="s">
        <v>181</v>
      </c>
      <c r="AA206" s="312" t="str">
        <f t="shared" si="75"/>
        <v/>
      </c>
      <c r="AB206" s="308" t="s">
        <v>182</v>
      </c>
      <c r="AC206" s="309" t="str">
        <f t="shared" si="76"/>
        <v/>
      </c>
      <c r="AD206" s="501" t="str">
        <f t="shared" si="77"/>
        <v/>
      </c>
      <c r="AE206" s="310" t="str">
        <f>IFERROR(ROUNDDOWN(ROUNDDOWN(ROUND(L206*VLOOKUP(K206,【参考】数式用!$A$4:$F$57,MATCH("処遇改善加算Ⅳ",【参考】数式用!$C$3:$F$3,0)+2,0),0),0)*AA206*0.5,0), "")</f>
        <v/>
      </c>
      <c r="AF206" s="340"/>
      <c r="AG206" s="341"/>
      <c r="AH206" s="341"/>
      <c r="AI206" s="321"/>
      <c r="AJ206" s="323"/>
      <c r="AK206" s="342"/>
      <c r="AL206" s="327" t="str">
        <f t="shared" si="78"/>
        <v/>
      </c>
      <c r="AM206" s="328" t="str">
        <f t="shared" si="79"/>
        <v/>
      </c>
      <c r="AN206" s="258"/>
      <c r="AO206" s="538" t="str">
        <f>IFERROR(VLOOKUP(K206,【参考】数式用!$A$2:$N$57,14,FALSE),"")</f>
        <v/>
      </c>
      <c r="AP206" s="538" t="str">
        <f t="shared" si="80"/>
        <v/>
      </c>
      <c r="AQ206" s="542" t="str">
        <f t="shared" si="81"/>
        <v/>
      </c>
      <c r="AR206" s="522" t="str">
        <f t="shared" si="82"/>
        <v>入力済</v>
      </c>
      <c r="AS206" s="538" t="str">
        <f t="shared" si="83"/>
        <v/>
      </c>
      <c r="AT206" s="522" t="str">
        <f t="shared" si="84"/>
        <v>入力済</v>
      </c>
      <c r="AU206" s="522" t="str">
        <f t="shared" si="85"/>
        <v/>
      </c>
      <c r="AV206" s="522" t="str">
        <f t="shared" si="86"/>
        <v/>
      </c>
      <c r="AW206" s="538" t="str">
        <f t="shared" si="87"/>
        <v/>
      </c>
      <c r="AX206" s="538" t="str">
        <f t="shared" si="88"/>
        <v/>
      </c>
      <c r="AY206" s="522" t="str">
        <f>IFERROR(VLOOKUP(K206,【参考】数式用!$AR$5:$AS$39,2, FALSE), "")</f>
        <v/>
      </c>
      <c r="AZ206" s="538" t="str">
        <f t="shared" si="89"/>
        <v/>
      </c>
      <c r="BA206" s="541" t="str">
        <f t="shared" si="90"/>
        <v>入力済</v>
      </c>
      <c r="BB206" s="522" t="str">
        <f>IFERROR(VLOOKUP(K206,【参考】数式用!$AX$3:$AY$59, 2, FALSE), "")</f>
        <v/>
      </c>
      <c r="BC206" s="538" t="str">
        <f t="shared" si="91"/>
        <v/>
      </c>
      <c r="BD206" s="541" t="str">
        <f t="shared" si="92"/>
        <v>入力済</v>
      </c>
      <c r="BE206" s="539" t="str">
        <f t="shared" si="93"/>
        <v/>
      </c>
      <c r="BF206" s="539" t="str">
        <f t="shared" si="94"/>
        <v/>
      </c>
    </row>
    <row r="207" spans="1:58" ht="109.95" customHeight="1" thickBot="1">
      <c r="A207" s="306">
        <v>195</v>
      </c>
      <c r="B207" s="687" t="str">
        <f>IF(基本情報入力シート!B229="","",基本情報入力シート!B229)</f>
        <v/>
      </c>
      <c r="C207" s="688"/>
      <c r="D207" s="688"/>
      <c r="E207" s="688"/>
      <c r="F207" s="689"/>
      <c r="G207" s="330" t="str">
        <f>IF(基本情報入力シート!L229="", "", 基本情報入力シート!L229)</f>
        <v/>
      </c>
      <c r="H207" s="330" t="str">
        <f>IF(基本情報入力シート!Q229="", "", 基本情報入力シート!Q229)</f>
        <v/>
      </c>
      <c r="I207" s="330" t="str">
        <f>IF(基本情報入力シート!V229="", "", 基本情報入力シート!V229)</f>
        <v/>
      </c>
      <c r="J207" s="330" t="str">
        <f>IF(基本情報入力シート!W229="", "", 基本情報入力シート!W229)</f>
        <v/>
      </c>
      <c r="K207" s="330" t="str">
        <f>IF(基本情報入力シート!Z229="", "", 基本情報入力シート!Z229)</f>
        <v/>
      </c>
      <c r="L207" s="331" t="str">
        <f>IF(基本情報入力シート!AF229=0, "",基本情報入力シート!AF229)</f>
        <v/>
      </c>
      <c r="M207" s="567"/>
      <c r="N207" s="505" t="str">
        <f>IFERROR(VLOOKUP(K207,【参考】数式用!$A$2:$F$57,MATCH(M207,【参考】数式用!$C$3:$F$3,0)+2,0),"")</f>
        <v/>
      </c>
      <c r="O207" s="499"/>
      <c r="P207" s="333" t="str">
        <f>IFERROR(VLOOKUP(K207,【参考】数式用!$A$2:$F$57,MATCH(O207,【参考】数式用!$C$3:$F$3,0)+2,0),"")</f>
        <v/>
      </c>
      <c r="Q207" s="313" t="s">
        <v>113</v>
      </c>
      <c r="R207" s="311"/>
      <c r="S207" s="312" t="s">
        <v>178</v>
      </c>
      <c r="T207" s="311"/>
      <c r="U207" s="312" t="s">
        <v>179</v>
      </c>
      <c r="V207" s="311"/>
      <c r="W207" s="312" t="s">
        <v>178</v>
      </c>
      <c r="X207" s="311"/>
      <c r="Y207" s="312" t="s">
        <v>180</v>
      </c>
      <c r="Z207" s="312" t="s">
        <v>181</v>
      </c>
      <c r="AA207" s="312" t="str">
        <f t="shared" si="75"/>
        <v/>
      </c>
      <c r="AB207" s="308" t="s">
        <v>182</v>
      </c>
      <c r="AC207" s="309" t="str">
        <f t="shared" si="76"/>
        <v/>
      </c>
      <c r="AD207" s="501" t="str">
        <f t="shared" si="77"/>
        <v/>
      </c>
      <c r="AE207" s="310" t="str">
        <f>IFERROR(ROUNDDOWN(ROUNDDOWN(ROUND(L207*VLOOKUP(K207,【参考】数式用!$A$4:$F$57,MATCH("処遇改善加算Ⅳ",【参考】数式用!$C$3:$F$3,0)+2,0),0),0)*AA207*0.5,0), "")</f>
        <v/>
      </c>
      <c r="AF207" s="340"/>
      <c r="AG207" s="341"/>
      <c r="AH207" s="341"/>
      <c r="AI207" s="321"/>
      <c r="AJ207" s="323"/>
      <c r="AK207" s="342"/>
      <c r="AL207" s="327" t="str">
        <f t="shared" si="78"/>
        <v/>
      </c>
      <c r="AM207" s="328" t="str">
        <f t="shared" si="79"/>
        <v/>
      </c>
      <c r="AN207" s="258"/>
      <c r="AO207" s="538" t="str">
        <f>IFERROR(VLOOKUP(K207,【参考】数式用!$A$2:$N$57,14,FALSE),"")</f>
        <v/>
      </c>
      <c r="AP207" s="538" t="str">
        <f t="shared" si="80"/>
        <v/>
      </c>
      <c r="AQ207" s="542" t="str">
        <f t="shared" si="81"/>
        <v/>
      </c>
      <c r="AR207" s="522" t="str">
        <f t="shared" si="82"/>
        <v>入力済</v>
      </c>
      <c r="AS207" s="538" t="str">
        <f t="shared" si="83"/>
        <v/>
      </c>
      <c r="AT207" s="522" t="str">
        <f t="shared" si="84"/>
        <v>入力済</v>
      </c>
      <c r="AU207" s="522" t="str">
        <f t="shared" si="85"/>
        <v/>
      </c>
      <c r="AV207" s="522" t="str">
        <f t="shared" si="86"/>
        <v/>
      </c>
      <c r="AW207" s="538" t="str">
        <f t="shared" si="87"/>
        <v/>
      </c>
      <c r="AX207" s="538" t="str">
        <f t="shared" si="88"/>
        <v/>
      </c>
      <c r="AY207" s="522" t="str">
        <f>IFERROR(VLOOKUP(K207,【参考】数式用!$AR$5:$AS$39,2, FALSE), "")</f>
        <v/>
      </c>
      <c r="AZ207" s="538" t="str">
        <f t="shared" si="89"/>
        <v/>
      </c>
      <c r="BA207" s="541" t="str">
        <f t="shared" si="90"/>
        <v>入力済</v>
      </c>
      <c r="BB207" s="522" t="str">
        <f>IFERROR(VLOOKUP(K207,【参考】数式用!$AX$3:$AY$59, 2, FALSE), "")</f>
        <v/>
      </c>
      <c r="BC207" s="538" t="str">
        <f t="shared" si="91"/>
        <v/>
      </c>
      <c r="BD207" s="541" t="str">
        <f t="shared" si="92"/>
        <v>入力済</v>
      </c>
      <c r="BE207" s="539" t="str">
        <f t="shared" si="93"/>
        <v/>
      </c>
      <c r="BF207" s="539" t="str">
        <f t="shared" si="94"/>
        <v/>
      </c>
    </row>
    <row r="208" spans="1:58" ht="109.95" customHeight="1" thickBot="1">
      <c r="A208" s="306">
        <v>196</v>
      </c>
      <c r="B208" s="687" t="str">
        <f>IF(基本情報入力シート!B230="","",基本情報入力シート!B230)</f>
        <v/>
      </c>
      <c r="C208" s="688"/>
      <c r="D208" s="688"/>
      <c r="E208" s="688"/>
      <c r="F208" s="689"/>
      <c r="G208" s="330" t="str">
        <f>IF(基本情報入力シート!L230="", "", 基本情報入力シート!L230)</f>
        <v/>
      </c>
      <c r="H208" s="330" t="str">
        <f>IF(基本情報入力シート!Q230="", "", 基本情報入力シート!Q230)</f>
        <v/>
      </c>
      <c r="I208" s="330" t="str">
        <f>IF(基本情報入力シート!V230="", "", 基本情報入力シート!V230)</f>
        <v/>
      </c>
      <c r="J208" s="330" t="str">
        <f>IF(基本情報入力シート!W230="", "", 基本情報入力シート!W230)</f>
        <v/>
      </c>
      <c r="K208" s="330" t="str">
        <f>IF(基本情報入力シート!Z230="", "", 基本情報入力シート!Z230)</f>
        <v/>
      </c>
      <c r="L208" s="331" t="str">
        <f>IF(基本情報入力シート!AF230=0, "",基本情報入力シート!AF230)</f>
        <v/>
      </c>
      <c r="M208" s="567"/>
      <c r="N208" s="505" t="str">
        <f>IFERROR(VLOOKUP(K208,【参考】数式用!$A$2:$F$57,MATCH(M208,【参考】数式用!$C$3:$F$3,0)+2,0),"")</f>
        <v/>
      </c>
      <c r="O208" s="499"/>
      <c r="P208" s="333" t="str">
        <f>IFERROR(VLOOKUP(K208,【参考】数式用!$A$2:$F$57,MATCH(O208,【参考】数式用!$C$3:$F$3,0)+2,0),"")</f>
        <v/>
      </c>
      <c r="Q208" s="313" t="s">
        <v>113</v>
      </c>
      <c r="R208" s="311"/>
      <c r="S208" s="312" t="s">
        <v>178</v>
      </c>
      <c r="T208" s="311"/>
      <c r="U208" s="312" t="s">
        <v>179</v>
      </c>
      <c r="V208" s="311"/>
      <c r="W208" s="312" t="s">
        <v>178</v>
      </c>
      <c r="X208" s="311"/>
      <c r="Y208" s="312" t="s">
        <v>180</v>
      </c>
      <c r="Z208" s="312" t="s">
        <v>181</v>
      </c>
      <c r="AA208" s="312" t="str">
        <f t="shared" si="75"/>
        <v/>
      </c>
      <c r="AB208" s="308" t="s">
        <v>182</v>
      </c>
      <c r="AC208" s="309" t="str">
        <f t="shared" si="76"/>
        <v/>
      </c>
      <c r="AD208" s="501" t="str">
        <f t="shared" si="77"/>
        <v/>
      </c>
      <c r="AE208" s="310" t="str">
        <f>IFERROR(ROUNDDOWN(ROUNDDOWN(ROUND(L208*VLOOKUP(K208,【参考】数式用!$A$4:$F$57,MATCH("処遇改善加算Ⅳ",【参考】数式用!$C$3:$F$3,0)+2,0),0),0)*AA208*0.5,0), "")</f>
        <v/>
      </c>
      <c r="AF208" s="340"/>
      <c r="AG208" s="341"/>
      <c r="AH208" s="341"/>
      <c r="AI208" s="321"/>
      <c r="AJ208" s="323"/>
      <c r="AK208" s="342"/>
      <c r="AL208" s="327" t="str">
        <f t="shared" si="78"/>
        <v/>
      </c>
      <c r="AM208" s="328" t="str">
        <f t="shared" si="79"/>
        <v/>
      </c>
      <c r="AN208" s="258"/>
      <c r="AO208" s="538" t="str">
        <f>IFERROR(VLOOKUP(K208,【参考】数式用!$A$2:$N$57,14,FALSE),"")</f>
        <v/>
      </c>
      <c r="AP208" s="538" t="str">
        <f t="shared" si="80"/>
        <v/>
      </c>
      <c r="AQ208" s="542" t="str">
        <f t="shared" si="81"/>
        <v/>
      </c>
      <c r="AR208" s="522" t="str">
        <f t="shared" si="82"/>
        <v>入力済</v>
      </c>
      <c r="AS208" s="538" t="str">
        <f t="shared" si="83"/>
        <v/>
      </c>
      <c r="AT208" s="522" t="str">
        <f t="shared" si="84"/>
        <v>入力済</v>
      </c>
      <c r="AU208" s="522" t="str">
        <f t="shared" si="85"/>
        <v/>
      </c>
      <c r="AV208" s="522" t="str">
        <f t="shared" si="86"/>
        <v/>
      </c>
      <c r="AW208" s="538" t="str">
        <f t="shared" si="87"/>
        <v/>
      </c>
      <c r="AX208" s="538" t="str">
        <f t="shared" si="88"/>
        <v/>
      </c>
      <c r="AY208" s="522" t="str">
        <f>IFERROR(VLOOKUP(K208,【参考】数式用!$AR$5:$AS$39,2, FALSE), "")</f>
        <v/>
      </c>
      <c r="AZ208" s="538" t="str">
        <f t="shared" si="89"/>
        <v/>
      </c>
      <c r="BA208" s="541" t="str">
        <f t="shared" si="90"/>
        <v>入力済</v>
      </c>
      <c r="BB208" s="522" t="str">
        <f>IFERROR(VLOOKUP(K208,【参考】数式用!$AX$3:$AY$59, 2, FALSE), "")</f>
        <v/>
      </c>
      <c r="BC208" s="538" t="str">
        <f t="shared" si="91"/>
        <v/>
      </c>
      <c r="BD208" s="541" t="str">
        <f t="shared" si="92"/>
        <v>入力済</v>
      </c>
      <c r="BE208" s="539" t="str">
        <f t="shared" si="93"/>
        <v/>
      </c>
      <c r="BF208" s="539" t="str">
        <f t="shared" si="94"/>
        <v/>
      </c>
    </row>
    <row r="209" spans="1:58" ht="109.95" customHeight="1" thickBot="1">
      <c r="A209" s="306">
        <v>197</v>
      </c>
      <c r="B209" s="687" t="str">
        <f>IF(基本情報入力シート!B231="","",基本情報入力シート!B231)</f>
        <v/>
      </c>
      <c r="C209" s="688"/>
      <c r="D209" s="688"/>
      <c r="E209" s="688"/>
      <c r="F209" s="689"/>
      <c r="G209" s="330" t="str">
        <f>IF(基本情報入力シート!L231="", "", 基本情報入力シート!L231)</f>
        <v/>
      </c>
      <c r="H209" s="330" t="str">
        <f>IF(基本情報入力シート!Q231="", "", 基本情報入力シート!Q231)</f>
        <v/>
      </c>
      <c r="I209" s="330" t="str">
        <f>IF(基本情報入力シート!V231="", "", 基本情報入力シート!V231)</f>
        <v/>
      </c>
      <c r="J209" s="330" t="str">
        <f>IF(基本情報入力シート!W231="", "", 基本情報入力シート!W231)</f>
        <v/>
      </c>
      <c r="K209" s="330" t="str">
        <f>IF(基本情報入力シート!Z231="", "", 基本情報入力シート!Z231)</f>
        <v/>
      </c>
      <c r="L209" s="331" t="str">
        <f>IF(基本情報入力シート!AF231=0, "",基本情報入力シート!AF231)</f>
        <v/>
      </c>
      <c r="M209" s="567"/>
      <c r="N209" s="505" t="str">
        <f>IFERROR(VLOOKUP(K209,【参考】数式用!$A$2:$F$57,MATCH(M209,【参考】数式用!$C$3:$F$3,0)+2,0),"")</f>
        <v/>
      </c>
      <c r="O209" s="499"/>
      <c r="P209" s="333" t="str">
        <f>IFERROR(VLOOKUP(K209,【参考】数式用!$A$2:$F$57,MATCH(O209,【参考】数式用!$C$3:$F$3,0)+2,0),"")</f>
        <v/>
      </c>
      <c r="Q209" s="313" t="s">
        <v>113</v>
      </c>
      <c r="R209" s="311"/>
      <c r="S209" s="312" t="s">
        <v>178</v>
      </c>
      <c r="T209" s="311"/>
      <c r="U209" s="312" t="s">
        <v>179</v>
      </c>
      <c r="V209" s="311"/>
      <c r="W209" s="312" t="s">
        <v>178</v>
      </c>
      <c r="X209" s="311"/>
      <c r="Y209" s="312" t="s">
        <v>180</v>
      </c>
      <c r="Z209" s="312" t="s">
        <v>181</v>
      </c>
      <c r="AA209" s="312" t="str">
        <f t="shared" si="75"/>
        <v/>
      </c>
      <c r="AB209" s="308" t="s">
        <v>182</v>
      </c>
      <c r="AC209" s="309" t="str">
        <f t="shared" si="76"/>
        <v/>
      </c>
      <c r="AD209" s="501" t="str">
        <f t="shared" si="77"/>
        <v/>
      </c>
      <c r="AE209" s="310" t="str">
        <f>IFERROR(ROUNDDOWN(ROUNDDOWN(ROUND(L209*VLOOKUP(K209,【参考】数式用!$A$4:$F$57,MATCH("処遇改善加算Ⅳ",【参考】数式用!$C$3:$F$3,0)+2,0),0),0)*AA209*0.5,0), "")</f>
        <v/>
      </c>
      <c r="AF209" s="340"/>
      <c r="AG209" s="341"/>
      <c r="AH209" s="341"/>
      <c r="AI209" s="321"/>
      <c r="AJ209" s="323"/>
      <c r="AK209" s="342"/>
      <c r="AL209" s="327" t="str">
        <f t="shared" si="78"/>
        <v/>
      </c>
      <c r="AM209" s="328" t="str">
        <f t="shared" si="79"/>
        <v/>
      </c>
      <c r="AN209" s="258"/>
      <c r="AO209" s="538" t="str">
        <f>IFERROR(VLOOKUP(K209,【参考】数式用!$A$2:$N$57,14,FALSE),"")</f>
        <v/>
      </c>
      <c r="AP209" s="538" t="str">
        <f t="shared" si="80"/>
        <v/>
      </c>
      <c r="AQ209" s="542" t="str">
        <f t="shared" si="81"/>
        <v/>
      </c>
      <c r="AR209" s="522" t="str">
        <f t="shared" si="82"/>
        <v>入力済</v>
      </c>
      <c r="AS209" s="538" t="str">
        <f t="shared" si="83"/>
        <v/>
      </c>
      <c r="AT209" s="522" t="str">
        <f t="shared" si="84"/>
        <v>入力済</v>
      </c>
      <c r="AU209" s="522" t="str">
        <f t="shared" si="85"/>
        <v/>
      </c>
      <c r="AV209" s="522" t="str">
        <f t="shared" si="86"/>
        <v/>
      </c>
      <c r="AW209" s="538" t="str">
        <f t="shared" si="87"/>
        <v/>
      </c>
      <c r="AX209" s="538" t="str">
        <f t="shared" si="88"/>
        <v/>
      </c>
      <c r="AY209" s="522" t="str">
        <f>IFERROR(VLOOKUP(K209,【参考】数式用!$AR$5:$AS$39,2, FALSE), "")</f>
        <v/>
      </c>
      <c r="AZ209" s="538" t="str">
        <f t="shared" si="89"/>
        <v/>
      </c>
      <c r="BA209" s="541" t="str">
        <f t="shared" si="90"/>
        <v>入力済</v>
      </c>
      <c r="BB209" s="522" t="str">
        <f>IFERROR(VLOOKUP(K209,【参考】数式用!$AX$3:$AY$59, 2, FALSE), "")</f>
        <v/>
      </c>
      <c r="BC209" s="538" t="str">
        <f t="shared" si="91"/>
        <v/>
      </c>
      <c r="BD209" s="541" t="str">
        <f t="shared" si="92"/>
        <v>入力済</v>
      </c>
      <c r="BE209" s="539" t="str">
        <f t="shared" si="93"/>
        <v/>
      </c>
      <c r="BF209" s="539" t="str">
        <f t="shared" si="94"/>
        <v/>
      </c>
    </row>
    <row r="210" spans="1:58" ht="109.95" customHeight="1" thickBot="1">
      <c r="A210" s="306">
        <v>198</v>
      </c>
      <c r="B210" s="687" t="str">
        <f>IF(基本情報入力シート!B232="","",基本情報入力シート!B232)</f>
        <v/>
      </c>
      <c r="C210" s="688"/>
      <c r="D210" s="688"/>
      <c r="E210" s="688"/>
      <c r="F210" s="689"/>
      <c r="G210" s="330" t="str">
        <f>IF(基本情報入力シート!L232="", "", 基本情報入力シート!L232)</f>
        <v/>
      </c>
      <c r="H210" s="330" t="str">
        <f>IF(基本情報入力シート!Q232="", "", 基本情報入力シート!Q232)</f>
        <v/>
      </c>
      <c r="I210" s="330" t="str">
        <f>IF(基本情報入力シート!V232="", "", 基本情報入力シート!V232)</f>
        <v/>
      </c>
      <c r="J210" s="330" t="str">
        <f>IF(基本情報入力シート!W232="", "", 基本情報入力シート!W232)</f>
        <v/>
      </c>
      <c r="K210" s="330" t="str">
        <f>IF(基本情報入力シート!Z232="", "", 基本情報入力シート!Z232)</f>
        <v/>
      </c>
      <c r="L210" s="331" t="str">
        <f>IF(基本情報入力シート!AF232=0, "",基本情報入力シート!AF232)</f>
        <v/>
      </c>
      <c r="M210" s="567"/>
      <c r="N210" s="505" t="str">
        <f>IFERROR(VLOOKUP(K210,【参考】数式用!$A$2:$F$57,MATCH(M210,【参考】数式用!$C$3:$F$3,0)+2,0),"")</f>
        <v/>
      </c>
      <c r="O210" s="499"/>
      <c r="P210" s="333" t="str">
        <f>IFERROR(VLOOKUP(K210,【参考】数式用!$A$2:$F$57,MATCH(O210,【参考】数式用!$C$3:$F$3,0)+2,0),"")</f>
        <v/>
      </c>
      <c r="Q210" s="313" t="s">
        <v>113</v>
      </c>
      <c r="R210" s="311"/>
      <c r="S210" s="312" t="s">
        <v>178</v>
      </c>
      <c r="T210" s="311"/>
      <c r="U210" s="312" t="s">
        <v>179</v>
      </c>
      <c r="V210" s="311"/>
      <c r="W210" s="312" t="s">
        <v>178</v>
      </c>
      <c r="X210" s="311"/>
      <c r="Y210" s="312" t="s">
        <v>180</v>
      </c>
      <c r="Z210" s="312" t="s">
        <v>181</v>
      </c>
      <c r="AA210" s="312" t="str">
        <f t="shared" si="75"/>
        <v/>
      </c>
      <c r="AB210" s="308" t="s">
        <v>182</v>
      </c>
      <c r="AC210" s="309" t="str">
        <f t="shared" si="76"/>
        <v/>
      </c>
      <c r="AD210" s="501" t="str">
        <f t="shared" si="77"/>
        <v/>
      </c>
      <c r="AE210" s="310" t="str">
        <f>IFERROR(ROUNDDOWN(ROUNDDOWN(ROUND(L210*VLOOKUP(K210,【参考】数式用!$A$4:$F$57,MATCH("処遇改善加算Ⅳ",【参考】数式用!$C$3:$F$3,0)+2,0),0),0)*AA210*0.5,0), "")</f>
        <v/>
      </c>
      <c r="AF210" s="340"/>
      <c r="AG210" s="341"/>
      <c r="AH210" s="341"/>
      <c r="AI210" s="321"/>
      <c r="AJ210" s="323"/>
      <c r="AK210" s="342"/>
      <c r="AL210" s="327" t="str">
        <f t="shared" si="78"/>
        <v/>
      </c>
      <c r="AM210" s="328" t="str">
        <f t="shared" si="79"/>
        <v/>
      </c>
      <c r="AN210" s="258"/>
      <c r="AO210" s="538" t="str">
        <f>IFERROR(VLOOKUP(K210,【参考】数式用!$A$2:$N$57,14,FALSE),"")</f>
        <v/>
      </c>
      <c r="AP210" s="538" t="str">
        <f t="shared" si="80"/>
        <v/>
      </c>
      <c r="AQ210" s="542" t="str">
        <f t="shared" si="81"/>
        <v/>
      </c>
      <c r="AR210" s="522" t="str">
        <f t="shared" si="82"/>
        <v>入力済</v>
      </c>
      <c r="AS210" s="538" t="str">
        <f t="shared" si="83"/>
        <v/>
      </c>
      <c r="AT210" s="522" t="str">
        <f t="shared" si="84"/>
        <v>入力済</v>
      </c>
      <c r="AU210" s="522" t="str">
        <f t="shared" si="85"/>
        <v/>
      </c>
      <c r="AV210" s="522" t="str">
        <f t="shared" si="86"/>
        <v/>
      </c>
      <c r="AW210" s="538" t="str">
        <f t="shared" si="87"/>
        <v/>
      </c>
      <c r="AX210" s="538" t="str">
        <f t="shared" si="88"/>
        <v/>
      </c>
      <c r="AY210" s="522" t="str">
        <f>IFERROR(VLOOKUP(K210,【参考】数式用!$AR$5:$AS$39,2, FALSE), "")</f>
        <v/>
      </c>
      <c r="AZ210" s="538" t="str">
        <f t="shared" si="89"/>
        <v/>
      </c>
      <c r="BA210" s="541" t="str">
        <f t="shared" si="90"/>
        <v>入力済</v>
      </c>
      <c r="BB210" s="522" t="str">
        <f>IFERROR(VLOOKUP(K210,【参考】数式用!$AX$3:$AY$59, 2, FALSE), "")</f>
        <v/>
      </c>
      <c r="BC210" s="538" t="str">
        <f t="shared" si="91"/>
        <v/>
      </c>
      <c r="BD210" s="541" t="str">
        <f t="shared" si="92"/>
        <v>入力済</v>
      </c>
      <c r="BE210" s="539" t="str">
        <f t="shared" si="93"/>
        <v/>
      </c>
      <c r="BF210" s="539" t="str">
        <f t="shared" si="94"/>
        <v/>
      </c>
    </row>
    <row r="211" spans="1:58" ht="109.95" customHeight="1" thickBot="1">
      <c r="A211" s="306">
        <v>199</v>
      </c>
      <c r="B211" s="687" t="str">
        <f>IF(基本情報入力シート!B233="","",基本情報入力シート!B233)</f>
        <v/>
      </c>
      <c r="C211" s="688"/>
      <c r="D211" s="688"/>
      <c r="E211" s="688"/>
      <c r="F211" s="689"/>
      <c r="G211" s="330" t="str">
        <f>IF(基本情報入力シート!L233="", "", 基本情報入力シート!L233)</f>
        <v/>
      </c>
      <c r="H211" s="330" t="str">
        <f>IF(基本情報入力シート!Q233="", "", 基本情報入力シート!Q233)</f>
        <v/>
      </c>
      <c r="I211" s="330" t="str">
        <f>IF(基本情報入力シート!V233="", "", 基本情報入力シート!V233)</f>
        <v/>
      </c>
      <c r="J211" s="330" t="str">
        <f>IF(基本情報入力シート!W233="", "", 基本情報入力シート!W233)</f>
        <v/>
      </c>
      <c r="K211" s="330" t="str">
        <f>IF(基本情報入力シート!Z233="", "", 基本情報入力シート!Z233)</f>
        <v/>
      </c>
      <c r="L211" s="331" t="str">
        <f>IF(基本情報入力シート!AF233=0, "",基本情報入力シート!AF233)</f>
        <v/>
      </c>
      <c r="M211" s="567"/>
      <c r="N211" s="505" t="str">
        <f>IFERROR(VLOOKUP(K211,【参考】数式用!$A$2:$F$57,MATCH(M211,【参考】数式用!$C$3:$F$3,0)+2,0),"")</f>
        <v/>
      </c>
      <c r="O211" s="499"/>
      <c r="P211" s="333" t="str">
        <f>IFERROR(VLOOKUP(K211,【参考】数式用!$A$2:$F$57,MATCH(O211,【参考】数式用!$C$3:$F$3,0)+2,0),"")</f>
        <v/>
      </c>
      <c r="Q211" s="313" t="s">
        <v>113</v>
      </c>
      <c r="R211" s="311"/>
      <c r="S211" s="312" t="s">
        <v>178</v>
      </c>
      <c r="T211" s="311"/>
      <c r="U211" s="312" t="s">
        <v>179</v>
      </c>
      <c r="V211" s="311"/>
      <c r="W211" s="312" t="s">
        <v>178</v>
      </c>
      <c r="X211" s="311"/>
      <c r="Y211" s="312" t="s">
        <v>180</v>
      </c>
      <c r="Z211" s="312" t="s">
        <v>181</v>
      </c>
      <c r="AA211" s="312" t="str">
        <f t="shared" si="75"/>
        <v/>
      </c>
      <c r="AB211" s="308" t="s">
        <v>182</v>
      </c>
      <c r="AC211" s="309" t="str">
        <f t="shared" si="76"/>
        <v/>
      </c>
      <c r="AD211" s="501" t="str">
        <f t="shared" si="77"/>
        <v/>
      </c>
      <c r="AE211" s="310" t="str">
        <f>IFERROR(ROUNDDOWN(ROUNDDOWN(ROUND(L211*VLOOKUP(K211,【参考】数式用!$A$4:$F$57,MATCH("処遇改善加算Ⅳ",【参考】数式用!$C$3:$F$3,0)+2,0),0),0)*AA211*0.5,0), "")</f>
        <v/>
      </c>
      <c r="AF211" s="340"/>
      <c r="AG211" s="341"/>
      <c r="AH211" s="341"/>
      <c r="AI211" s="321"/>
      <c r="AJ211" s="323"/>
      <c r="AK211" s="342"/>
      <c r="AL211" s="327" t="str">
        <f t="shared" si="78"/>
        <v/>
      </c>
      <c r="AM211" s="328" t="str">
        <f t="shared" si="79"/>
        <v/>
      </c>
      <c r="AN211" s="258"/>
      <c r="AO211" s="538" t="str">
        <f>IFERROR(VLOOKUP(K211,【参考】数式用!$A$2:$N$57,14,FALSE),"")</f>
        <v/>
      </c>
      <c r="AP211" s="538" t="str">
        <f t="shared" si="80"/>
        <v/>
      </c>
      <c r="AQ211" s="542" t="str">
        <f t="shared" si="81"/>
        <v/>
      </c>
      <c r="AR211" s="522" t="str">
        <f t="shared" si="82"/>
        <v>入力済</v>
      </c>
      <c r="AS211" s="538" t="str">
        <f t="shared" si="83"/>
        <v/>
      </c>
      <c r="AT211" s="522" t="str">
        <f t="shared" si="84"/>
        <v>入力済</v>
      </c>
      <c r="AU211" s="522" t="str">
        <f t="shared" si="85"/>
        <v/>
      </c>
      <c r="AV211" s="522" t="str">
        <f t="shared" si="86"/>
        <v/>
      </c>
      <c r="AW211" s="538" t="str">
        <f t="shared" si="87"/>
        <v/>
      </c>
      <c r="AX211" s="538" t="str">
        <f t="shared" si="88"/>
        <v/>
      </c>
      <c r="AY211" s="522" t="str">
        <f>IFERROR(VLOOKUP(K211,【参考】数式用!$AR$5:$AS$39,2, FALSE), "")</f>
        <v/>
      </c>
      <c r="AZ211" s="538" t="str">
        <f t="shared" si="89"/>
        <v/>
      </c>
      <c r="BA211" s="541" t="str">
        <f t="shared" si="90"/>
        <v>入力済</v>
      </c>
      <c r="BB211" s="522" t="str">
        <f>IFERROR(VLOOKUP(K211,【参考】数式用!$AX$3:$AY$59, 2, FALSE), "")</f>
        <v/>
      </c>
      <c r="BC211" s="538" t="str">
        <f t="shared" si="91"/>
        <v/>
      </c>
      <c r="BD211" s="541" t="str">
        <f t="shared" si="92"/>
        <v>入力済</v>
      </c>
      <c r="BE211" s="539" t="str">
        <f t="shared" si="93"/>
        <v/>
      </c>
      <c r="BF211" s="539" t="str">
        <f t="shared" si="94"/>
        <v/>
      </c>
    </row>
    <row r="212" spans="1:58" ht="109.95" customHeight="1" thickBot="1">
      <c r="A212" s="306">
        <v>200</v>
      </c>
      <c r="B212" s="687" t="str">
        <f>IF(基本情報入力シート!B234="","",基本情報入力シート!B234)</f>
        <v/>
      </c>
      <c r="C212" s="688"/>
      <c r="D212" s="688"/>
      <c r="E212" s="688"/>
      <c r="F212" s="689"/>
      <c r="G212" s="330" t="str">
        <f>IF(基本情報入力シート!L234="", "", 基本情報入力シート!L234)</f>
        <v/>
      </c>
      <c r="H212" s="330" t="str">
        <f>IF(基本情報入力シート!Q234="", "", 基本情報入力シート!Q234)</f>
        <v/>
      </c>
      <c r="I212" s="330" t="str">
        <f>IF(基本情報入力シート!V234="", "", 基本情報入力シート!V234)</f>
        <v/>
      </c>
      <c r="J212" s="330" t="str">
        <f>IF(基本情報入力シート!W234="", "", 基本情報入力シート!W234)</f>
        <v/>
      </c>
      <c r="K212" s="330" t="str">
        <f>IF(基本情報入力シート!Z234="", "", 基本情報入力シート!Z234)</f>
        <v/>
      </c>
      <c r="L212" s="331" t="str">
        <f>IF(基本情報入力シート!AF234=0, "",基本情報入力シート!AF234)</f>
        <v/>
      </c>
      <c r="M212" s="567"/>
      <c r="N212" s="505" t="str">
        <f>IFERROR(VLOOKUP(K212,【参考】数式用!$A$2:$F$57,MATCH(M212,【参考】数式用!$C$3:$F$3,0)+2,0),"")</f>
        <v/>
      </c>
      <c r="O212" s="499"/>
      <c r="P212" s="333" t="str">
        <f>IFERROR(VLOOKUP(K212,【参考】数式用!$A$2:$F$57,MATCH(O212,【参考】数式用!$C$3:$F$3,0)+2,0),"")</f>
        <v/>
      </c>
      <c r="Q212" s="334" t="s">
        <v>113</v>
      </c>
      <c r="R212" s="335"/>
      <c r="S212" s="336" t="s">
        <v>178</v>
      </c>
      <c r="T212" s="335"/>
      <c r="U212" s="336" t="s">
        <v>179</v>
      </c>
      <c r="V212" s="335"/>
      <c r="W212" s="336" t="s">
        <v>178</v>
      </c>
      <c r="X212" s="335"/>
      <c r="Y212" s="336" t="s">
        <v>180</v>
      </c>
      <c r="Z212" s="336" t="s">
        <v>181</v>
      </c>
      <c r="AA212" s="336" t="str">
        <f>IF(R212&gt;=1,(V212*12+X212)-(R212*12+T212)+1,"")</f>
        <v/>
      </c>
      <c r="AB212" s="337" t="s">
        <v>182</v>
      </c>
      <c r="AC212" s="338" t="str">
        <f t="shared" si="76"/>
        <v/>
      </c>
      <c r="AD212" s="587" t="str">
        <f t="shared" si="77"/>
        <v/>
      </c>
      <c r="AE212" s="339" t="str">
        <f>IFERROR(ROUNDDOWN(ROUNDDOWN(ROUND(L212*VLOOKUP(K212,【参考】数式用!$A$4:$F$57,MATCH("処遇改善加算Ⅳ",【参考】数式用!$C$3:$F$3,0)+2,0),0),0)*AA212*0.5,0), "")</f>
        <v/>
      </c>
      <c r="AF212" s="340"/>
      <c r="AG212" s="341"/>
      <c r="AH212" s="341"/>
      <c r="AI212" s="340"/>
      <c r="AJ212" s="588"/>
      <c r="AK212" s="342"/>
      <c r="AL212" s="327" t="str">
        <f>IF(AND(O212&lt;&gt;"", OR(V212&lt;&gt;8,X212&lt;&gt;5)),"！算定期間の終わりが令和８年５月になっていません。令和８年６月以降については別シートに記載してください。",
 IF(AND(AO212="加算対象外",O212&lt;&gt;""),"このサービスは、令和８年４月・５月は処遇改善加算の対象ではありません。記入しないでください。",""))</f>
        <v/>
      </c>
      <c r="AM212" s="328" t="str">
        <f t="shared" si="79"/>
        <v/>
      </c>
      <c r="AN212" s="258"/>
      <c r="AO212" s="538" t="str">
        <f>IFERROR(VLOOKUP(K212,【参考】数式用!$A$2:$N$57,14,FALSE),"")</f>
        <v/>
      </c>
      <c r="AP212" s="538" t="str">
        <f t="shared" si="80"/>
        <v/>
      </c>
      <c r="AQ212" s="542" t="str">
        <f t="shared" si="81"/>
        <v/>
      </c>
      <c r="AR212" s="522" t="str">
        <f t="shared" si="82"/>
        <v>入力済</v>
      </c>
      <c r="AS212" s="538" t="str">
        <f t="shared" si="83"/>
        <v/>
      </c>
      <c r="AT212" s="522" t="str">
        <f t="shared" si="84"/>
        <v>入力済</v>
      </c>
      <c r="AU212" s="522" t="str">
        <f t="shared" si="85"/>
        <v/>
      </c>
      <c r="AV212" s="522" t="str">
        <f t="shared" si="86"/>
        <v/>
      </c>
      <c r="AW212" s="538" t="str">
        <f t="shared" si="87"/>
        <v/>
      </c>
      <c r="AX212" s="538" t="str">
        <f t="shared" si="88"/>
        <v/>
      </c>
      <c r="AY212" s="522" t="str">
        <f>IFERROR(VLOOKUP(K212,【参考】数式用!$AR$5:$AS$39,2, FALSE), "")</f>
        <v/>
      </c>
      <c r="AZ212" s="538" t="str">
        <f t="shared" si="89"/>
        <v/>
      </c>
      <c r="BA212" s="541" t="str">
        <f t="shared" si="90"/>
        <v>入力済</v>
      </c>
      <c r="BB212" s="522" t="str">
        <f>IFERROR(VLOOKUP(K212,【参考】数式用!$AX$3:$AY$59, 2, FALSE), "")</f>
        <v/>
      </c>
      <c r="BC212" s="538" t="str">
        <f t="shared" si="91"/>
        <v/>
      </c>
      <c r="BD212" s="541" t="str">
        <f t="shared" si="92"/>
        <v>入力済</v>
      </c>
      <c r="BE212" s="539" t="str">
        <f t="shared" si="93"/>
        <v/>
      </c>
      <c r="BF212" s="539" t="str">
        <f t="shared" si="94"/>
        <v/>
      </c>
    </row>
  </sheetData>
  <sheetProtection algorithmName="SHA-512" hashValue="oysbqGZRI+6pHEPKjm9E0wVvfcpDLGWDH+E3/mo2LV7vnBRoigJQCRGEZj4x7nQEaS8NuZ8TEVzrQxQfcHDLEw==" saltValue="QF9/2DmR+/jtL1HfJ5cycA==" spinCount="100000" sheet="1" formatCells="0" formatColumns="0" formatRows="0" sort="0" autoFilter="0"/>
  <autoFilter ref="BF12:BF13" xr:uid="{12455542-A36C-492D-90AA-570031E4E39B}"/>
  <dataConsolidate/>
  <mergeCells count="236">
    <mergeCell ref="B205:F205"/>
    <mergeCell ref="B206:F206"/>
    <mergeCell ref="B207:F207"/>
    <mergeCell ref="B208:F208"/>
    <mergeCell ref="B209:F209"/>
    <mergeCell ref="B210:F210"/>
    <mergeCell ref="B211:F211"/>
    <mergeCell ref="B212:F212"/>
    <mergeCell ref="B196:F196"/>
    <mergeCell ref="B197:F197"/>
    <mergeCell ref="B198:F198"/>
    <mergeCell ref="B199:F199"/>
    <mergeCell ref="B200:F200"/>
    <mergeCell ref="B201:F201"/>
    <mergeCell ref="B202:F202"/>
    <mergeCell ref="B203:F203"/>
    <mergeCell ref="B204:F204"/>
    <mergeCell ref="B187:F187"/>
    <mergeCell ref="B188:F188"/>
    <mergeCell ref="B189:F189"/>
    <mergeCell ref="B190:F190"/>
    <mergeCell ref="B191:F191"/>
    <mergeCell ref="B192:F192"/>
    <mergeCell ref="B193:F193"/>
    <mergeCell ref="B194:F194"/>
    <mergeCell ref="B195:F195"/>
    <mergeCell ref="B178:F178"/>
    <mergeCell ref="B179:F179"/>
    <mergeCell ref="B180:F180"/>
    <mergeCell ref="B181:F181"/>
    <mergeCell ref="B182:F182"/>
    <mergeCell ref="B183:F183"/>
    <mergeCell ref="B184:F184"/>
    <mergeCell ref="B185:F185"/>
    <mergeCell ref="B186:F186"/>
    <mergeCell ref="B169:F169"/>
    <mergeCell ref="B170:F170"/>
    <mergeCell ref="B171:F171"/>
    <mergeCell ref="B172:F172"/>
    <mergeCell ref="B173:F173"/>
    <mergeCell ref="B174:F174"/>
    <mergeCell ref="B175:F175"/>
    <mergeCell ref="B176:F176"/>
    <mergeCell ref="B177:F177"/>
    <mergeCell ref="B160:F160"/>
    <mergeCell ref="B161:F161"/>
    <mergeCell ref="B162:F162"/>
    <mergeCell ref="B163:F163"/>
    <mergeCell ref="B164:F164"/>
    <mergeCell ref="B165:F165"/>
    <mergeCell ref="B166:F166"/>
    <mergeCell ref="B167:F167"/>
    <mergeCell ref="B168:F168"/>
    <mergeCell ref="B151:F151"/>
    <mergeCell ref="B152:F152"/>
    <mergeCell ref="B153:F153"/>
    <mergeCell ref="B154:F154"/>
    <mergeCell ref="B155:F155"/>
    <mergeCell ref="B156:F156"/>
    <mergeCell ref="B157:F157"/>
    <mergeCell ref="B158:F158"/>
    <mergeCell ref="B159:F159"/>
    <mergeCell ref="B142:F142"/>
    <mergeCell ref="B143:F143"/>
    <mergeCell ref="B144:F144"/>
    <mergeCell ref="B145:F145"/>
    <mergeCell ref="B146:F146"/>
    <mergeCell ref="B147:F147"/>
    <mergeCell ref="B148:F148"/>
    <mergeCell ref="B149:F149"/>
    <mergeCell ref="B150:F150"/>
    <mergeCell ref="B133:F133"/>
    <mergeCell ref="B134:F134"/>
    <mergeCell ref="B135:F135"/>
    <mergeCell ref="B136:F136"/>
    <mergeCell ref="B137:F137"/>
    <mergeCell ref="B138:F138"/>
    <mergeCell ref="B139:F139"/>
    <mergeCell ref="B140:F140"/>
    <mergeCell ref="B141:F141"/>
    <mergeCell ref="B124:F124"/>
    <mergeCell ref="B125:F125"/>
    <mergeCell ref="B126:F126"/>
    <mergeCell ref="B127:F127"/>
    <mergeCell ref="B128:F128"/>
    <mergeCell ref="B129:F129"/>
    <mergeCell ref="B130:F130"/>
    <mergeCell ref="B131:F131"/>
    <mergeCell ref="B132:F132"/>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07:F107"/>
    <mergeCell ref="B108:F108"/>
    <mergeCell ref="B109:F109"/>
    <mergeCell ref="B110:F110"/>
    <mergeCell ref="B111:F111"/>
    <mergeCell ref="B112:F112"/>
    <mergeCell ref="B101:F101"/>
    <mergeCell ref="B102:F102"/>
    <mergeCell ref="B103:F103"/>
    <mergeCell ref="B104:F104"/>
    <mergeCell ref="B105:F105"/>
    <mergeCell ref="B106:F106"/>
    <mergeCell ref="B122:F122"/>
    <mergeCell ref="B123:F123"/>
    <mergeCell ref="B113:F113"/>
    <mergeCell ref="B114:F114"/>
    <mergeCell ref="B115:F115"/>
    <mergeCell ref="B116:F116"/>
    <mergeCell ref="B117:F117"/>
    <mergeCell ref="B118:F118"/>
    <mergeCell ref="B119:F119"/>
    <mergeCell ref="B120:F120"/>
    <mergeCell ref="B121:F121"/>
  </mergeCells>
  <phoneticPr fontId="14"/>
  <conditionalFormatting sqref="A13:AM212">
    <cfRule type="expression" dxfId="81" priority="1">
      <formula>OR(ISNUMBER(SEARCH("計画相談支援",$K13)),ISNUMBER(SEARCH("地域相談支援（地域移行支援）",$K13)),ISNUMBER(SEARCH("地域移行支援（地域定着支援）",$K13)),ISNUMBER(SEARCH("障害児相談支援",$K13)))</formula>
    </cfRule>
  </conditionalFormatting>
  <conditionalFormatting sqref="M13:M212">
    <cfRule type="expression" dxfId="80" priority="2">
      <formula>AP13=""</formula>
    </cfRule>
  </conditionalFormatting>
  <conditionalFormatting sqref="O13:O212">
    <cfRule type="expression" dxfId="79" priority="14">
      <formula>AP13=""</formula>
    </cfRule>
  </conditionalFormatting>
  <conditionalFormatting sqref="P13:P212">
    <cfRule type="expression" dxfId="78" priority="16">
      <formula>AND(P13&lt;#REF!, #REF!&lt;&gt;"")</formula>
    </cfRule>
  </conditionalFormatting>
  <conditionalFormatting sqref="R13:R214">
    <cfRule type="expression" dxfId="77" priority="6">
      <formula>O13&lt;&gt;""</formula>
    </cfRule>
  </conditionalFormatting>
  <conditionalFormatting sqref="T13:T212">
    <cfRule type="expression" dxfId="76" priority="13">
      <formula>O13&lt;&gt;""</formula>
    </cfRule>
  </conditionalFormatting>
  <conditionalFormatting sqref="V13:V212">
    <cfRule type="expression" dxfId="75" priority="8">
      <formula>O13&lt;&gt;""</formula>
    </cfRule>
  </conditionalFormatting>
  <conditionalFormatting sqref="X13:X212">
    <cfRule type="expression" dxfId="74" priority="12">
      <formula>O13&lt;&gt;""</formula>
    </cfRule>
  </conditionalFormatting>
  <conditionalFormatting sqref="AF13:AF212">
    <cfRule type="expression" dxfId="73" priority="11">
      <formula>AND($O13&lt;&gt;"", $AE13&lt;&gt;0, $AE13&lt;&gt;"")</formula>
    </cfRule>
  </conditionalFormatting>
  <conditionalFormatting sqref="AG13:AG212">
    <cfRule type="expression" dxfId="72" priority="10">
      <formula>AO13="加算対象"</formula>
    </cfRule>
  </conditionalFormatting>
  <conditionalFormatting sqref="AH13:AH212">
    <cfRule type="expression" dxfId="71" priority="9">
      <formula>AS13="AH列に色付け"</formula>
    </cfRule>
  </conditionalFormatting>
  <conditionalFormatting sqref="AH18">
    <cfRule type="expression" dxfId="70" priority="5">
      <formula>AP18="加算対象"</formula>
    </cfRule>
  </conditionalFormatting>
  <conditionalFormatting sqref="AI13:AI212">
    <cfRule type="expression" dxfId="69" priority="15">
      <formula>AV13&lt;&gt;""</formula>
    </cfRule>
  </conditionalFormatting>
  <conditionalFormatting sqref="AJ13:AJ212">
    <cfRule type="expression" dxfId="68" priority="3">
      <formula>AZ13&lt;&gt;""</formula>
    </cfRule>
  </conditionalFormatting>
  <conditionalFormatting sqref="AK10">
    <cfRule type="expression" dxfId="67" priority="4">
      <formula>$BG$13=0</formula>
    </cfRule>
  </conditionalFormatting>
  <conditionalFormatting sqref="AK13:AK212">
    <cfRule type="expression" dxfId="66"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43:X212" xr:uid="{1D190B2B-BA36-4335-8E41-7DCB299EE19A}">
      <formula1>"4,5"</formula1>
    </dataValidation>
    <dataValidation type="list" imeMode="halfAlpha" allowBlank="1" showDropDown="1" showInputMessage="1" showErrorMessage="1" error="このセルには８しか入力できません。" sqref="V13:V212 R13:R214" xr:uid="{D9ECC9A9-CEF2-4983-AE87-F8044DC969E3}">
      <formula1>"8"</formula1>
    </dataValidation>
    <dataValidation type="list" imeMode="halfAlpha" allowBlank="1" showDropDown="1" showInputMessage="1" showErrorMessage="1" error="このセルには４または５の数字しか入力できません。" sqref="X13:X42 T13:T212" xr:uid="{245A3386-F912-4B2D-87B8-CD5825E41CD3}">
      <formula1>"4,5"</formula1>
    </dataValidation>
    <dataValidation imeMode="halfAlpha" allowBlank="1" showInputMessage="1" showErrorMessage="1" sqref="B13:B212 G13:K212" xr:uid="{BB31DD2B-7EDD-4551-B586-DCCED8A49CA3}"/>
    <dataValidation type="list" allowBlank="1" showInputMessage="1" showErrorMessage="1" sqref="AJ13:AJ212" xr:uid="{C50937BB-9C7D-42D5-8D9C-B7FDB9BED438}">
      <formula1>INDIRECT(AY13)</formula1>
    </dataValidation>
    <dataValidation type="list" allowBlank="1" showInputMessage="1" showErrorMessage="1" sqref="AK13:AK2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M13:M212</xm:sqref>
        </x14:dataValidation>
        <x14:dataValidation type="list" allowBlank="1" showInputMessage="1" showErrorMessage="1" xr:uid="{4CB06A21-2F93-4B29-A726-A266F4EE7443}">
          <x14:formula1>
            <xm:f>【参考】数式用!$BF$5:$BF$8</xm:f>
          </x14:formula1>
          <xm:sqref>AG13:AH212</xm:sqref>
        </x14:dataValidation>
        <x14:dataValidation type="list" allowBlank="1" showInputMessage="1" showErrorMessage="1" xr:uid="{0FD90381-0A08-4BCD-9D19-AC1224CFD1B6}">
          <x14:formula1>
            <xm:f>【参考】数式用!$BF$2:$BF$3</xm:f>
          </x14:formula1>
          <xm:sqref>AF13:AF212</xm:sqref>
        </x14:dataValidation>
        <x14:dataValidation type="list" allowBlank="1" showInputMessage="1" showErrorMessage="1" xr:uid="{317684AB-5EC3-4AFA-BE50-7F539EE6291D}">
          <x14:formula1>
            <xm:f>【参考】数式用!$C$3:$F$3</xm:f>
          </x14:formula1>
          <xm:sqref>O13:O212</xm:sqref>
        </x14:dataValidation>
        <x14:dataValidation type="list" operator="greaterThanOrEqual" allowBlank="1" showInputMessage="1" showErrorMessage="1" xr:uid="{6335F7C7-E717-41FC-9B14-15F774DDD211}">
          <x14:formula1>
            <xm:f>【参考】数式用!$BF$22:$BF$23</xm:f>
          </x14:formula1>
          <xm:sqref>AI13:AI212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214"/>
  <sheetViews>
    <sheetView view="pageBreakPreview" zoomScale="87" zoomScaleNormal="85" zoomScaleSheetLayoutView="87"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12"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36.33203125" style="17" hidden="1" customWidth="1"/>
    <col min="45" max="45" width="18.33203125" style="221" hidden="1" customWidth="1"/>
    <col min="46" max="46" width="21.6640625" style="17" hidden="1" customWidth="1"/>
    <col min="47" max="47" width="16.33203125" style="221" hidden="1" customWidth="1"/>
    <col min="48" max="48" width="14.33203125" style="221" hidden="1" customWidth="1"/>
    <col min="49" max="50" width="25.109375" style="221" hidden="1" customWidth="1"/>
    <col min="51" max="52" width="17" style="221" hidden="1" customWidth="1"/>
    <col min="53" max="53" width="10" style="221" hidden="1" customWidth="1"/>
    <col min="54" max="55" width="16.33203125" style="221" hidden="1" customWidth="1"/>
    <col min="56" max="62" width="10" style="221" hidden="1" customWidth="1"/>
    <col min="63" max="63" width="14.33203125" style="221" hidden="1" customWidth="1"/>
    <col min="64" max="64" width="13.88671875" style="221" hidden="1" customWidth="1"/>
    <col min="65" max="66" width="15.33203125" style="221" hidden="1" customWidth="1"/>
    <col min="67" max="67" width="12.88671875" style="549" hidden="1" customWidth="1"/>
    <col min="68" max="68" width="11.33203125" style="221" hidden="1" customWidth="1"/>
    <col min="69" max="71" width="6.88671875" style="221" hidden="1" customWidth="1"/>
    <col min="72" max="72" width="6.88671875" style="222" hidden="1" customWidth="1"/>
    <col min="73" max="73" width="22.109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15" t="s">
        <v>3</v>
      </c>
      <c r="AK1" s="515" t="str">
        <f>IF(基本情報入力シート!C11="", "",基本情報入力シート!C11)</f>
        <v/>
      </c>
      <c r="AL1" s="219"/>
      <c r="AM1" s="219"/>
      <c r="AN1" s="219"/>
      <c r="AO1" s="219"/>
      <c r="AP1" s="220"/>
      <c r="AQ1" s="219"/>
      <c r="AR1" s="219"/>
      <c r="AT1" s="220"/>
      <c r="BK1" s="222"/>
      <c r="BL1"/>
      <c r="BM1"/>
      <c r="BN1"/>
      <c r="BO1" s="548"/>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48"/>
      <c r="BP2"/>
      <c r="BQ2"/>
      <c r="BR2"/>
      <c r="BS2"/>
      <c r="BT2"/>
    </row>
    <row r="3" spans="1:73" ht="27" customHeight="1" thickBot="1">
      <c r="A3" s="743" t="s">
        <v>40</v>
      </c>
      <c r="B3" s="743"/>
      <c r="C3" s="744"/>
      <c r="D3" s="745" t="str">
        <f>IF(基本情報入力シート!L16="","",基本情報入力シート!L16)</f>
        <v/>
      </c>
      <c r="E3" s="746"/>
      <c r="F3" s="746"/>
      <c r="G3" s="746"/>
      <c r="H3" s="746"/>
      <c r="I3" s="746"/>
      <c r="J3" s="747"/>
      <c r="K3" s="98"/>
      <c r="L3" s="229"/>
      <c r="M3" s="229"/>
      <c r="N3" s="229"/>
      <c r="O3" s="520"/>
      <c r="P3" s="520"/>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36"/>
      <c r="B4" s="231"/>
      <c r="C4" s="231"/>
      <c r="D4" s="232"/>
      <c r="E4" s="232"/>
      <c r="F4" s="232"/>
      <c r="G4" s="56"/>
      <c r="H4" s="56"/>
      <c r="I4" s="56"/>
      <c r="J4" s="56"/>
      <c r="K4" s="56"/>
      <c r="L4" s="229"/>
      <c r="M4" s="229"/>
      <c r="N4" s="229"/>
      <c r="O4" s="520"/>
      <c r="P4" s="520"/>
      <c r="Q4" s="215"/>
      <c r="R4" s="216"/>
      <c r="S4" s="58"/>
      <c r="T4" s="217"/>
      <c r="U4" s="217"/>
      <c r="V4" s="217"/>
      <c r="W4" s="217"/>
      <c r="X4" s="217"/>
      <c r="Y4" s="217"/>
      <c r="Z4" s="217"/>
      <c r="AA4" s="217"/>
      <c r="AB4" s="217"/>
      <c r="AC4" s="217"/>
      <c r="AD4" s="217"/>
      <c r="AE4" s="217"/>
      <c r="AF4" s="218"/>
      <c r="AG4" s="748" t="s">
        <v>2188</v>
      </c>
      <c r="AH4" s="748"/>
      <c r="AI4" s="748"/>
      <c r="AJ4" s="748"/>
      <c r="AK4" s="748"/>
      <c r="AL4" s="53"/>
      <c r="AM4" s="53"/>
      <c r="AN4" s="53"/>
      <c r="AO4" s="53"/>
      <c r="AP4" s="53"/>
      <c r="AT4" s="53"/>
      <c r="BP4" s="222"/>
      <c r="BQ4"/>
      <c r="BR4"/>
      <c r="BS4"/>
      <c r="BT4"/>
    </row>
    <row r="5" spans="1:73" ht="51" customHeight="1" thickBot="1">
      <c r="A5" s="772" t="s">
        <v>186</v>
      </c>
      <c r="B5" s="773"/>
      <c r="C5" s="773"/>
      <c r="D5" s="773"/>
      <c r="E5" s="773"/>
      <c r="F5" s="773"/>
      <c r="G5" s="773"/>
      <c r="H5" s="773"/>
      <c r="I5" s="773"/>
      <c r="J5" s="774"/>
      <c r="K5" s="377" t="s">
        <v>187</v>
      </c>
      <c r="L5" s="775" t="s">
        <v>2206</v>
      </c>
      <c r="M5" s="776"/>
      <c r="N5" s="777" t="s">
        <v>2207</v>
      </c>
      <c r="O5" s="778"/>
      <c r="P5" s="378"/>
      <c r="Q5" s="235"/>
      <c r="R5" s="215"/>
      <c r="S5" s="216"/>
      <c r="T5" s="58"/>
      <c r="U5" s="217"/>
      <c r="V5" s="217"/>
      <c r="W5" s="217"/>
      <c r="X5" s="217"/>
      <c r="Y5" s="217"/>
      <c r="Z5" s="217"/>
      <c r="AA5" s="217"/>
      <c r="AB5" s="217"/>
      <c r="AC5" s="217"/>
      <c r="AD5" s="217"/>
      <c r="AE5" s="217"/>
      <c r="AF5" s="218"/>
      <c r="AG5" s="749" t="s">
        <v>2490</v>
      </c>
      <c r="AH5" s="750"/>
      <c r="AI5" s="750"/>
      <c r="AJ5" s="751"/>
      <c r="AK5" s="325">
        <f>COUNTIF(AV:AV,"対象")</f>
        <v>0</v>
      </c>
      <c r="AL5" s="54"/>
      <c r="AM5" s="54"/>
      <c r="AN5" s="54"/>
      <c r="AO5" s="54"/>
      <c r="AP5" s="233"/>
      <c r="AQ5" s="236"/>
      <c r="AR5" s="236"/>
      <c r="AT5" s="233"/>
      <c r="BP5" s="222"/>
      <c r="BQ5"/>
      <c r="BR5"/>
      <c r="BS5"/>
      <c r="BT5"/>
    </row>
    <row r="6" spans="1:73" ht="35.25" customHeight="1" thickBot="1">
      <c r="A6" s="769" t="s">
        <v>145</v>
      </c>
      <c r="B6" s="770"/>
      <c r="C6" s="770"/>
      <c r="D6" s="770"/>
      <c r="E6" s="770"/>
      <c r="F6" s="770"/>
      <c r="G6" s="770"/>
      <c r="H6" s="770"/>
      <c r="I6" s="770"/>
      <c r="J6" s="771"/>
      <c r="K6" s="290">
        <f>IFERROR(SUM($AC:$AC),"")</f>
        <v>0</v>
      </c>
      <c r="L6" s="736">
        <f>IFERROR(SUMIF($AO$13:$AO$212,"加算対象",$AC13:$AC212),"")</f>
        <v>0</v>
      </c>
      <c r="M6" s="738"/>
      <c r="N6" s="736">
        <f>IFERROR(SUMIF($AO$13:$AO$212,"加算対象外",$AC13:$AC212),"")</f>
        <v>0</v>
      </c>
      <c r="O6" s="738"/>
      <c r="P6" s="234" t="s">
        <v>48</v>
      </c>
      <c r="Q6" s="235"/>
      <c r="R6" s="215"/>
      <c r="S6" s="216"/>
      <c r="T6" s="58"/>
      <c r="U6" s="217"/>
      <c r="V6" s="217"/>
      <c r="W6" s="217"/>
      <c r="X6" s="217"/>
      <c r="Y6" s="217"/>
      <c r="Z6" s="217"/>
      <c r="AA6" s="217"/>
      <c r="AB6" s="217"/>
      <c r="AC6" s="217"/>
      <c r="AD6" s="217"/>
      <c r="AE6" s="217"/>
      <c r="AF6" s="218"/>
      <c r="AG6" s="749" t="s">
        <v>2491</v>
      </c>
      <c r="AH6" s="750"/>
      <c r="AI6" s="750"/>
      <c r="AJ6" s="751"/>
      <c r="AK6" s="546">
        <f>COUNTIF(AI13:AI212,"○")</f>
        <v>0</v>
      </c>
      <c r="AL6" s="233"/>
      <c r="AM6" s="233"/>
      <c r="AN6" s="233"/>
      <c r="AO6" s="233"/>
      <c r="AP6" s="233"/>
      <c r="AQ6" s="236"/>
      <c r="AR6" s="236"/>
      <c r="AT6" s="233"/>
      <c r="AW6" s="238"/>
      <c r="AX6" s="238"/>
      <c r="AY6" s="742"/>
      <c r="AZ6" s="742"/>
      <c r="BA6" s="742"/>
      <c r="BB6" s="742"/>
      <c r="BC6" s="742"/>
      <c r="BD6" s="742"/>
      <c r="BE6" s="742"/>
      <c r="BF6" s="742"/>
      <c r="BG6" s="742"/>
      <c r="BH6" s="742"/>
      <c r="BI6" s="742"/>
      <c r="BJ6" s="742"/>
      <c r="BK6" s="742"/>
      <c r="BL6" s="742"/>
      <c r="BM6" s="742"/>
      <c r="BN6" s="534"/>
      <c r="BO6" s="550"/>
      <c r="BP6" s="742"/>
      <c r="BQ6" s="742"/>
      <c r="BR6" s="742"/>
      <c r="BS6" s="742"/>
      <c r="BT6" s="742"/>
    </row>
    <row r="7" spans="1:73" ht="35.25" customHeight="1">
      <c r="A7" s="379"/>
      <c r="B7" s="763" t="s">
        <v>146</v>
      </c>
      <c r="C7" s="764"/>
      <c r="D7" s="764"/>
      <c r="E7" s="764"/>
      <c r="F7" s="764"/>
      <c r="G7" s="764"/>
      <c r="H7" s="764"/>
      <c r="I7" s="764"/>
      <c r="J7" s="765"/>
      <c r="K7" s="290">
        <f>IFERROR(SUM($AE:$AE),"")</f>
        <v>0</v>
      </c>
      <c r="L7" s="736">
        <f>IFERROR(SUMIF($AO$13:$AO$212,"加算対象",$AE13:$AE212),"")</f>
        <v>0</v>
      </c>
      <c r="M7" s="738"/>
      <c r="N7" s="766"/>
      <c r="O7" s="767"/>
      <c r="P7" s="234" t="s">
        <v>48</v>
      </c>
      <c r="Q7" s="235"/>
      <c r="R7" s="215"/>
      <c r="S7" s="216"/>
      <c r="T7" s="58"/>
      <c r="U7" s="217"/>
      <c r="V7" s="217"/>
      <c r="W7" s="217"/>
      <c r="X7" s="217"/>
      <c r="Y7" s="217"/>
      <c r="Z7" s="217"/>
      <c r="AA7" s="217"/>
      <c r="AB7" s="217"/>
      <c r="AC7" s="217"/>
      <c r="AD7" s="217"/>
      <c r="AE7" s="217"/>
      <c r="AF7" s="218"/>
      <c r="AG7" s="768"/>
      <c r="AH7" s="768"/>
      <c r="AI7" s="768"/>
      <c r="AJ7" s="768"/>
      <c r="AK7" s="547"/>
      <c r="AL7" s="233"/>
      <c r="AM7" s="233"/>
      <c r="AN7" s="233"/>
      <c r="AO7" s="233"/>
      <c r="AP7" s="233"/>
      <c r="AQ7" s="236"/>
      <c r="AR7" s="236"/>
      <c r="AT7" s="233"/>
      <c r="AW7" s="238"/>
      <c r="AX7" s="238"/>
      <c r="AY7" s="534"/>
      <c r="AZ7" s="534"/>
      <c r="BA7" s="534"/>
      <c r="BB7" s="534"/>
      <c r="BC7" s="534"/>
      <c r="BD7" s="534"/>
      <c r="BE7" s="534"/>
      <c r="BF7" s="534"/>
      <c r="BG7" s="534"/>
      <c r="BH7" s="534"/>
      <c r="BI7" s="534"/>
      <c r="BJ7" s="534"/>
      <c r="BK7" s="534"/>
      <c r="BL7" s="534"/>
      <c r="BM7" s="534"/>
      <c r="BN7" s="534"/>
      <c r="BO7" s="550"/>
      <c r="BP7" s="534"/>
      <c r="BQ7" s="534"/>
      <c r="BR7" s="534"/>
      <c r="BS7" s="534"/>
      <c r="BT7" s="534"/>
    </row>
    <row r="8" spans="1:73" ht="35.25" customHeight="1">
      <c r="A8" s="752" t="s">
        <v>2477</v>
      </c>
      <c r="B8" s="753"/>
      <c r="C8" s="753"/>
      <c r="D8" s="753"/>
      <c r="E8" s="753"/>
      <c r="F8" s="753"/>
      <c r="G8" s="753"/>
      <c r="H8" s="753"/>
      <c r="I8" s="753"/>
      <c r="J8" s="754"/>
      <c r="K8" s="755">
        <f>SUM(AD13:AD212)</f>
        <v>0</v>
      </c>
      <c r="L8" s="755"/>
      <c r="M8" s="755"/>
      <c r="N8" s="755"/>
      <c r="O8" s="755"/>
      <c r="P8" s="234" t="s">
        <v>48</v>
      </c>
      <c r="Q8" s="235"/>
      <c r="R8" s="215"/>
      <c r="S8" s="216"/>
      <c r="T8" s="58"/>
      <c r="U8" s="217"/>
      <c r="V8" s="217"/>
      <c r="W8" s="217"/>
      <c r="X8" s="217"/>
      <c r="Y8" s="217"/>
      <c r="Z8" s="217"/>
      <c r="AA8" s="217"/>
      <c r="AB8" s="217"/>
      <c r="AC8" s="217"/>
      <c r="AD8" s="217"/>
      <c r="AE8" s="217"/>
      <c r="AF8" s="218"/>
      <c r="AG8" s="503"/>
      <c r="AH8" s="503"/>
      <c r="AI8" s="503"/>
      <c r="AJ8" s="503"/>
      <c r="AK8" s="504"/>
      <c r="AL8" s="233"/>
      <c r="AM8" s="233"/>
      <c r="AN8" s="233"/>
      <c r="AO8" s="233"/>
      <c r="AP8" s="233"/>
      <c r="AQ8" s="236"/>
      <c r="AR8" s="236"/>
      <c r="AT8" s="233"/>
      <c r="AW8" s="238"/>
      <c r="AX8" s="238"/>
      <c r="AY8" s="534"/>
      <c r="AZ8" s="534"/>
      <c r="BA8" s="534"/>
      <c r="BB8" s="534"/>
      <c r="BC8" s="534"/>
      <c r="BD8" s="534"/>
      <c r="BE8" s="534"/>
      <c r="BF8" s="534"/>
      <c r="BG8" s="534"/>
      <c r="BH8" s="534"/>
      <c r="BI8" s="534"/>
      <c r="BJ8" s="534"/>
      <c r="BK8" s="534"/>
      <c r="BL8" s="534"/>
      <c r="BM8" s="534"/>
      <c r="BN8" s="534"/>
      <c r="BO8" s="550"/>
      <c r="BP8" s="534"/>
      <c r="BQ8" s="534"/>
      <c r="BR8" s="534"/>
      <c r="BS8" s="534"/>
      <c r="BT8" s="534"/>
    </row>
    <row r="9" spans="1:73" ht="35.25" customHeight="1" thickBot="1">
      <c r="A9" s="762" t="s">
        <v>2488</v>
      </c>
      <c r="B9" s="762"/>
      <c r="C9" s="762"/>
      <c r="D9" s="762"/>
      <c r="E9" s="762"/>
      <c r="F9" s="762"/>
      <c r="G9" s="762"/>
      <c r="H9" s="762"/>
      <c r="I9" s="762"/>
      <c r="J9" s="762"/>
      <c r="K9" s="762"/>
      <c r="L9" s="762"/>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732"/>
      <c r="AT9" s="732"/>
      <c r="AU9" s="732"/>
      <c r="AV9" s="732"/>
      <c r="AW9" s="732"/>
      <c r="AX9" s="732"/>
      <c r="AY9" s="732"/>
      <c r="AZ9" s="532"/>
      <c r="BA9" s="732"/>
      <c r="BB9" s="732"/>
      <c r="BC9" s="732"/>
      <c r="BD9" s="732"/>
      <c r="BE9" s="732"/>
      <c r="BF9" s="732"/>
      <c r="BG9" s="732"/>
      <c r="BH9" s="732"/>
      <c r="BI9" s="732"/>
      <c r="BJ9" s="532"/>
      <c r="BK9" s="732"/>
      <c r="BL9" s="732"/>
      <c r="BM9" s="732"/>
      <c r="BN9" s="732"/>
      <c r="BO9" s="732"/>
      <c r="BP9" s="732"/>
      <c r="BQ9"/>
      <c r="BR9"/>
      <c r="BS9"/>
      <c r="BT9"/>
    </row>
    <row r="10" spans="1:73" s="18" customFormat="1" ht="31.95" customHeight="1" thickBot="1">
      <c r="B10" s="241"/>
      <c r="C10" s="241"/>
      <c r="D10" s="241"/>
      <c r="E10" s="241"/>
      <c r="F10" s="241"/>
      <c r="I10" s="242"/>
      <c r="K10" s="58"/>
      <c r="O10" s="315" t="str">
        <f>IF(D3="", "", IFERROR(IF(COUNTIF(AP13:AP212,"O列に色付け")=COUNTA(O13:O212),"○","×"),""))</f>
        <v/>
      </c>
      <c r="P10" s="216"/>
      <c r="Q10" s="58"/>
      <c r="R10" s="217"/>
      <c r="S10" s="217"/>
      <c r="T10" s="217"/>
      <c r="U10" s="217"/>
      <c r="V10" s="217"/>
      <c r="W10" s="217"/>
      <c r="X10" s="217"/>
      <c r="Y10" s="217"/>
      <c r="Z10" s="217"/>
      <c r="AA10" s="217"/>
      <c r="AB10" s="217"/>
      <c r="AC10" s="243"/>
      <c r="AD10" s="243"/>
      <c r="AE10" s="710" t="str">
        <f>IF(D3="", "", IFERROR(IF(COUNTIF(AQ13:AQ212,"未入力")=0,"○","×"),""))</f>
        <v/>
      </c>
      <c r="AF10" s="711"/>
      <c r="AG10" s="315" t="str">
        <f>IF(D3="", "", IFERROR(IF(COUNTIF(AS:AS,"未入力")=0,"○","×"),""))</f>
        <v/>
      </c>
      <c r="AH10" s="315" t="str">
        <f>IF(D3="", "", IFERROR(IF(COUNTIF(AU:AU,"未入力")=0,"○","×"),""))</f>
        <v/>
      </c>
      <c r="AI10" s="560" t="str">
        <f>IF(D3="", "", IFERROR(IF(COUNTIF(AV13:AV212,"未入力")=0,"○","×"),""))</f>
        <v/>
      </c>
      <c r="AJ10" s="244" t="str">
        <f>IF(D3="","", IF(COUNTIF(BA:BA,"未入力")=0,"○","×"))</f>
        <v/>
      </c>
      <c r="AK10" s="244" t="str">
        <f>IF(D3="","",IF(BJ13=0,"",IF(COUNTIF(BD13:BD212,"未入力")+COUNTIF(BH13:BH212,"未入力")=0,"○","×")))</f>
        <v/>
      </c>
      <c r="AL10" s="304"/>
      <c r="AM10" s="304"/>
      <c r="AN10" s="53"/>
      <c r="AO10" s="53"/>
      <c r="BB10" s="245"/>
      <c r="BC10" s="245"/>
      <c r="BD10" s="245"/>
      <c r="BE10" s="245"/>
      <c r="BF10" s="245"/>
      <c r="BG10" s="245"/>
      <c r="BH10" s="245"/>
      <c r="BI10" s="245"/>
      <c r="BJ10" s="245"/>
      <c r="BK10" s="245"/>
      <c r="BL10" s="245"/>
      <c r="BM10" s="246"/>
      <c r="BN10" s="246"/>
      <c r="BO10" s="551">
        <f>BO11+BP11</f>
        <v>0</v>
      </c>
    </row>
    <row r="11" spans="1:73" ht="53.25" customHeight="1" thickBot="1">
      <c r="A11" s="712"/>
      <c r="B11" s="714" t="s">
        <v>2219</v>
      </c>
      <c r="C11" s="715"/>
      <c r="D11" s="715"/>
      <c r="E11" s="715"/>
      <c r="F11" s="716"/>
      <c r="G11" s="720" t="s">
        <v>27</v>
      </c>
      <c r="H11" s="722" t="s">
        <v>28</v>
      </c>
      <c r="I11" s="722"/>
      <c r="J11" s="723" t="s">
        <v>147</v>
      </c>
      <c r="K11" s="725" t="s">
        <v>30</v>
      </c>
      <c r="L11" s="727" t="s">
        <v>2227</v>
      </c>
      <c r="M11" s="756" t="s">
        <v>2476</v>
      </c>
      <c r="N11" s="757"/>
      <c r="O11" s="758" t="s">
        <v>188</v>
      </c>
      <c r="P11" s="760" t="s">
        <v>2220</v>
      </c>
      <c r="Q11" s="699" t="s">
        <v>2226</v>
      </c>
      <c r="R11" s="700"/>
      <c r="S11" s="700"/>
      <c r="T11" s="700"/>
      <c r="U11" s="700"/>
      <c r="V11" s="700"/>
      <c r="W11" s="700"/>
      <c r="X11" s="700"/>
      <c r="Y11" s="700"/>
      <c r="Z11" s="700"/>
      <c r="AA11" s="700"/>
      <c r="AB11" s="701"/>
      <c r="AC11" s="705" t="s">
        <v>2222</v>
      </c>
      <c r="AD11" s="707" t="s">
        <v>2477</v>
      </c>
      <c r="AE11" s="709" t="s">
        <v>149</v>
      </c>
      <c r="AF11" s="697"/>
      <c r="AG11" s="535" t="s">
        <v>150</v>
      </c>
      <c r="AH11" s="535" t="s">
        <v>151</v>
      </c>
      <c r="AI11" s="535" t="s">
        <v>152</v>
      </c>
      <c r="AJ11" s="285" t="s">
        <v>153</v>
      </c>
      <c r="AK11" s="287" t="s">
        <v>154</v>
      </c>
      <c r="AL11" s="305"/>
      <c r="AM11" s="305"/>
      <c r="AN11" s="247"/>
      <c r="AO11" s="543" t="s">
        <v>155</v>
      </c>
      <c r="AP11" s="544"/>
      <c r="AS11" s="28"/>
      <c r="AT11" s="28"/>
      <c r="AU11" s="28"/>
      <c r="AV11" s="28"/>
      <c r="AW11" s="28"/>
      <c r="AX11" s="28"/>
      <c r="AY11" s="28"/>
      <c r="AZ11" s="28"/>
      <c r="BA11" s="28"/>
      <c r="BB11" s="28"/>
      <c r="BC11" s="28"/>
      <c r="BD11" s="28"/>
      <c r="BE11" s="28"/>
      <c r="BF11" s="28"/>
      <c r="BG11" s="28"/>
      <c r="BH11" s="28"/>
      <c r="BI11" s="28"/>
      <c r="BJ11" s="28"/>
      <c r="BK11" s="28"/>
      <c r="BL11" s="28"/>
      <c r="BO11" s="549">
        <f>SUM(BO13:BO212)</f>
        <v>0</v>
      </c>
      <c r="BP11" s="221">
        <f>SUM(BP13:BP212)</f>
        <v>0</v>
      </c>
      <c r="BR11" s="222"/>
      <c r="BS11" s="248"/>
      <c r="BT11"/>
    </row>
    <row r="12" spans="1:73" ht="159.75" customHeight="1" thickBot="1">
      <c r="A12" s="713"/>
      <c r="B12" s="717"/>
      <c r="C12" s="718"/>
      <c r="D12" s="718"/>
      <c r="E12" s="718"/>
      <c r="F12" s="719"/>
      <c r="G12" s="721"/>
      <c r="H12" s="249" t="s">
        <v>156</v>
      </c>
      <c r="I12" s="249" t="s">
        <v>157</v>
      </c>
      <c r="J12" s="724"/>
      <c r="K12" s="726"/>
      <c r="L12" s="728"/>
      <c r="M12" s="497" t="s">
        <v>2471</v>
      </c>
      <c r="N12" s="500" t="s">
        <v>2472</v>
      </c>
      <c r="O12" s="759"/>
      <c r="P12" s="761"/>
      <c r="Q12" s="702"/>
      <c r="R12" s="703"/>
      <c r="S12" s="703"/>
      <c r="T12" s="703"/>
      <c r="U12" s="703"/>
      <c r="V12" s="703"/>
      <c r="W12" s="703"/>
      <c r="X12" s="703"/>
      <c r="Y12" s="703"/>
      <c r="Z12" s="703"/>
      <c r="AA12" s="703"/>
      <c r="AB12" s="704"/>
      <c r="AC12" s="706"/>
      <c r="AD12" s="708"/>
      <c r="AE12" s="250" t="s">
        <v>158</v>
      </c>
      <c r="AF12" s="251" t="s">
        <v>2485</v>
      </c>
      <c r="AG12" s="252" t="s">
        <v>159</v>
      </c>
      <c r="AH12" s="253" t="s">
        <v>160</v>
      </c>
      <c r="AI12" s="253" t="s">
        <v>2504</v>
      </c>
      <c r="AJ12" s="286" t="s">
        <v>2223</v>
      </c>
      <c r="AK12" s="288" t="s">
        <v>2505</v>
      </c>
      <c r="AL12" s="693" t="s">
        <v>161</v>
      </c>
      <c r="AM12" s="694"/>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52" t="s">
        <v>2495</v>
      </c>
      <c r="BP12" s="17" t="s">
        <v>2508</v>
      </c>
      <c r="BQ12"/>
      <c r="BR12"/>
      <c r="BS12"/>
      <c r="BT12"/>
    </row>
    <row r="13" spans="1:73" ht="109.95" customHeight="1" thickBot="1">
      <c r="A13" s="306">
        <v>1</v>
      </c>
      <c r="B13" s="690" t="str">
        <f>IF(基本情報入力シート!B35="","",基本情報入力シート!B35)</f>
        <v/>
      </c>
      <c r="C13" s="691"/>
      <c r="D13" s="691"/>
      <c r="E13" s="691"/>
      <c r="F13" s="692"/>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40" t="str">
        <f>IF(基本情報入力シート!AF35=0, "",基本情報入力シート!AF35)</f>
        <v/>
      </c>
      <c r="M13" s="507" t="str">
        <f>IF('別紙様式2-2（個票（４、５月））'!M13="","",'別紙様式2-2（個票（４、５月））'!M13)</f>
        <v/>
      </c>
      <c r="N13" s="506" t="str">
        <f>IF('別紙様式2-2（個票（４、５月））'!N13="","",'別紙様式2-2（個票（４、５月））'!N13)</f>
        <v/>
      </c>
      <c r="O13" s="289"/>
      <c r="P13" s="537"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01"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38" t="str">
        <f>IFERROR(VLOOKUP(K13,【参考】数式用!$A$2:$N$57,14,FALSE),"")</f>
        <v/>
      </c>
      <c r="AP13" s="538" t="str">
        <f>IF(AND(K13&lt;&gt;""),"O列に色付け","")</f>
        <v/>
      </c>
      <c r="AQ13" s="542" t="str">
        <f t="shared" ref="AQ13:AQ44" si="1">IF(AND(AE13&lt;&gt;0,AE13&lt;&gt;"",AO13="加算対象"),IF(AF13="○","入力済","未入力"),"")</f>
        <v/>
      </c>
      <c r="AR13" s="542" t="str">
        <f>"キャリアパス要件Ⅰ・Ⅱ_"&amp;AO13</f>
        <v>キャリアパス要件Ⅰ・Ⅱ_</v>
      </c>
      <c r="AS13" s="522" t="str">
        <f t="shared" ref="AS13:AS44" si="2">IF(AND(O13&lt;&gt;"", AG13=""), "未入力", "入力済")</f>
        <v>入力済</v>
      </c>
      <c r="AT13" s="538" t="str">
        <f>IF(AND(O13&lt;&gt;"", O13&lt;&gt;"処遇改善加算Ⅳ",AO13="加算対象"),"AH列に色付け","")</f>
        <v/>
      </c>
      <c r="AU13" s="522" t="str">
        <f t="shared" ref="AU13:AU44" si="3">IF(AND(O13&lt;&gt;"", O13&lt;&gt;"処遇改善加算Ⅳ",O13&lt;&gt;"処遇改善加算", AH13=""), "未入力", "入力済")</f>
        <v>入力済</v>
      </c>
      <c r="AV13" s="522" t="str">
        <f t="shared" ref="AV13:AV44" si="4">IF(OR(ISNUMBER(SEARCH("処遇改善加算Ⅰ",O13)),ISNUMBER(SEARCH("処遇改善加算Ⅱ",O13))),"対象","")</f>
        <v/>
      </c>
      <c r="AW13" s="522" t="str">
        <f>IF(AND(O13&lt;&gt;"", O13&lt;&gt;"処遇改善加算Ⅲ", O13&lt;&gt;"処遇改善加算Ⅳ",O13&lt;&gt;"処遇改善加算"),"対象", "")</f>
        <v/>
      </c>
      <c r="AX13" s="538" t="str">
        <f t="shared" ref="AX13:AX44" si="5">IF(AND(AW13=1, OR(AI13=0,AI13=""),AO13="加算対象"),"AH列に色付け","")</f>
        <v/>
      </c>
      <c r="AY13" s="522" t="str">
        <f>IFERROR(VLOOKUP(K13,【参考】数式用!$AR$3:$AS$49, 2, FALSE), "")</f>
        <v/>
      </c>
      <c r="AZ13" s="538" t="str">
        <f>IF(AND(AO13="加算対象",OR(O13="処遇改善加算Ⅰイ",O13="処遇改善加算Ⅰロ")),"AJ列に色付け","")</f>
        <v/>
      </c>
      <c r="BA13" s="541" t="str">
        <f t="shared" ref="BA13:BA44" si="6">IF(AND(OR(O13="処遇改善加算Ⅰイ",O13="処遇改善加算Ⅰロ"), AJ13=""), "未入力","入力済")</f>
        <v>入力済</v>
      </c>
      <c r="BB13" s="522" t="str">
        <f>IFERROR(VLOOKUP(K13,【参考】数式用!$AX$3:$AY$59, 2, FALSE), "")</f>
        <v/>
      </c>
      <c r="BC13" s="538" t="str">
        <f>IF(OR(COUNTIF(AG13:AI13,"*令和８年度特例要件を*")&gt;0,ISNUMBER(SEARCH("処遇改善加算Ⅰロ",O13)),ISNUMBER(SEARCH("処遇改善加算Ⅱロ",O13)),AO13="加算対象外"),"AK列に色付け","")</f>
        <v/>
      </c>
      <c r="BD13" s="541" t="str">
        <f t="shared" ref="BD13:BD44" si="7">IF(AND(COUNTIF(AG13:AI13,"*令和８年度特例要件を*")&gt;0,AK13=""), "未入力","入力済")</f>
        <v>入力済</v>
      </c>
      <c r="BE13" s="541" t="str">
        <f>IF(OR(ISNUMBER(SEARCH("処遇改善加算Ⅰロ",O13)),ISNUMBER(SEARCH("処遇改善加算Ⅱロ",O13))),"",IF(AND(BC13="AK列に色付け",AG13="○",AH13="○",AI13&gt;=1),"AK列色消し",""))</f>
        <v/>
      </c>
      <c r="BF13" s="541" t="str">
        <f>IF(AND(O13="処遇改善加算",AG13="○"),"AK列色消し","")</f>
        <v/>
      </c>
      <c r="BG13" s="541" t="str">
        <f>IF(OR(TRIM(BC13)="",BE13="AK列色消し",BF13="AK列色消し"),"","入力必要")</f>
        <v/>
      </c>
      <c r="BH13" s="541" t="str">
        <f t="shared" ref="BH13:BH44" si="8">IF(AND(BE13="",BG13="入力必要"),IF(AK13="","未入力","入力済"),"")</f>
        <v/>
      </c>
      <c r="BI13" s="541"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48" t="str">
        <f>IF(BN13="対象",ROUNDDOWN(L13*VLOOKUP(K13,【参考】数式用!$A$4:$J$42,10,FALSE)*AA13,0),"")</f>
        <v/>
      </c>
      <c r="BP13" t="str">
        <f>IF(BN13="特例",AC13,"")</f>
        <v/>
      </c>
      <c r="BQ13"/>
      <c r="BR13" s="259"/>
      <c r="BS13"/>
      <c r="BT13"/>
    </row>
    <row r="14" spans="1:73" s="260" customFormat="1" ht="109.95" customHeight="1" thickBot="1">
      <c r="A14" s="306">
        <v>2</v>
      </c>
      <c r="B14" s="690" t="str">
        <f>IF(基本情報入力シート!B36="","",基本情報入力シート!B36)</f>
        <v/>
      </c>
      <c r="C14" s="691"/>
      <c r="D14" s="691"/>
      <c r="E14" s="691"/>
      <c r="F14" s="692"/>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40" t="str">
        <f>IF(基本情報入力シート!AF36=0, "",基本情報入力シート!AF36)</f>
        <v/>
      </c>
      <c r="M14" s="507" t="str">
        <f>IF('別紙様式2-2（個票（４、５月））'!M14="","",'別紙様式2-2（個票（４、５月））'!M14)</f>
        <v/>
      </c>
      <c r="N14" s="506" t="str">
        <f>IF('別紙様式2-2（個票（４、５月））'!N14="","",'別紙様式2-2（個票（４、５月））'!N14)</f>
        <v/>
      </c>
      <c r="O14" s="289"/>
      <c r="P14" s="537"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01"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38" t="str">
        <f>IFERROR(VLOOKUP(K14,【参考】数式用!$A$2:$N$57,14,FALSE),"")</f>
        <v/>
      </c>
      <c r="AP14" s="538" t="str">
        <f t="shared" ref="AP14:AP77" si="14">IF(AND(K14&lt;&gt;""),"O列に色付け","")</f>
        <v/>
      </c>
      <c r="AQ14" s="542" t="str">
        <f t="shared" si="1"/>
        <v/>
      </c>
      <c r="AR14" s="542" t="str">
        <f>"キャリアパス要件Ⅰ・Ⅱ_"&amp;AO14</f>
        <v>キャリアパス要件Ⅰ・Ⅱ_</v>
      </c>
      <c r="AS14" s="522" t="str">
        <f t="shared" si="2"/>
        <v>入力済</v>
      </c>
      <c r="AT14" s="538" t="str">
        <f t="shared" ref="AT14:AT77" si="15">IF(AND(O14&lt;&gt;"", O14&lt;&gt;"処遇改善加算Ⅳ",AO14="加算対象"),"AH列に色付け","")</f>
        <v/>
      </c>
      <c r="AU14" s="522" t="str">
        <f t="shared" si="3"/>
        <v>入力済</v>
      </c>
      <c r="AV14" s="522" t="str">
        <f t="shared" si="4"/>
        <v/>
      </c>
      <c r="AW14" s="522" t="str">
        <f t="shared" ref="AW14:AW77" si="16">IF(AND(O14&lt;&gt;"", O14&lt;&gt;"処遇改善加算Ⅲ", O14&lt;&gt;"処遇改善加算Ⅳ",O14&lt;&gt;"処遇改善加算"),"対象", "")</f>
        <v/>
      </c>
      <c r="AX14" s="538" t="str">
        <f t="shared" si="5"/>
        <v/>
      </c>
      <c r="AY14" s="522" t="str">
        <f>IFERROR(VLOOKUP(K14,【参考】数式用!$AR$3:$AS$49, 2, FALSE), "")</f>
        <v/>
      </c>
      <c r="AZ14" s="538" t="str">
        <f t="shared" ref="AZ14:AZ77" si="17">IF(AND(AO14="加算対象",OR(O14="処遇改善加算Ⅰイ",O14="処遇改善加算Ⅰロ")),"AJ列に色付け","")</f>
        <v/>
      </c>
      <c r="BA14" s="541" t="str">
        <f t="shared" si="6"/>
        <v>入力済</v>
      </c>
      <c r="BB14" s="522" t="str">
        <f>IFERROR(VLOOKUP(K14,【参考】数式用!$AX$3:$AY$59, 2, FALSE), "")</f>
        <v/>
      </c>
      <c r="BC14" s="538" t="str">
        <f t="shared" ref="BC14:BC77" si="18">IF(OR(COUNTIF(AG14:AI14,"*令和８年度特例要件を*")&gt;0,ISNUMBER(SEARCH("処遇改善加算Ⅰロ",O14)),ISNUMBER(SEARCH("処遇改善加算Ⅱロ",O14)),AO14="加算対象外"),"AK列に色付け","")</f>
        <v/>
      </c>
      <c r="BD14" s="541" t="str">
        <f t="shared" si="7"/>
        <v>入力済</v>
      </c>
      <c r="BE14" s="541" t="str">
        <f t="shared" ref="BE14:BE77" si="19">IF(OR(ISNUMBER(SEARCH("処遇改善加算Ⅰロ",O14)),ISNUMBER(SEARCH("処遇改善加算Ⅱロ",O14))),"",IF(AND(BC14="AK列に色付け",AG14="○",AH14="○",AI14&gt;=1),"AK列色消し",""))</f>
        <v/>
      </c>
      <c r="BF14" s="541" t="str">
        <f t="shared" ref="BF14:BF77" si="20">IF(AND(O14="処遇改善加算",AG14="○"),"AK列色消し","")</f>
        <v/>
      </c>
      <c r="BG14" s="541" t="str">
        <f t="shared" ref="BG14:BG77" si="21">IF(OR(TRIM(BC14)="",BE14="AK列色消し",BF14="AK列色消し"),"","入力必要")</f>
        <v/>
      </c>
      <c r="BH14" s="541" t="str">
        <f t="shared" si="8"/>
        <v/>
      </c>
      <c r="BI14" s="541"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48" t="str">
        <f>IF(BN14="対象",ROUNDDOWN(L14*VLOOKUP(K14,【参考】数式用!$A$4:$J$42,10,FALSE)*AA14,0),"")</f>
        <v/>
      </c>
      <c r="BP14" t="str">
        <f t="shared" ref="BP14:BP77" si="25">IF(BN14="特例",AC14,"")</f>
        <v/>
      </c>
      <c r="BQ14" s="221"/>
      <c r="BR14" s="221"/>
      <c r="BS14" s="221"/>
      <c r="BT14" s="222"/>
      <c r="BU14"/>
    </row>
    <row r="15" spans="1:73" s="260" customFormat="1" ht="109.95" customHeight="1" thickBot="1">
      <c r="A15" s="306">
        <v>3</v>
      </c>
      <c r="B15" s="690" t="str">
        <f>IF(基本情報入力シート!B37="","",基本情報入力シート!B37)</f>
        <v/>
      </c>
      <c r="C15" s="691"/>
      <c r="D15" s="691"/>
      <c r="E15" s="691"/>
      <c r="F15" s="692"/>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40" t="str">
        <f>IF(基本情報入力シート!AF37=0, "",基本情報入力シート!AF37)</f>
        <v/>
      </c>
      <c r="M15" s="507" t="str">
        <f>IF('別紙様式2-2（個票（４、５月））'!M15="","",'別紙様式2-2（個票（４、５月））'!M15)</f>
        <v/>
      </c>
      <c r="N15" s="506" t="str">
        <f>IF('別紙様式2-2（個票（４、５月））'!N15="","",'別紙様式2-2（個票（４、５月））'!N15)</f>
        <v/>
      </c>
      <c r="O15" s="289"/>
      <c r="P15" s="537"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01"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38" t="str">
        <f>IFERROR(VLOOKUP(K15,【参考】数式用!$A$2:$N$57,14,FALSE),"")</f>
        <v/>
      </c>
      <c r="AP15" s="538" t="str">
        <f t="shared" si="14"/>
        <v/>
      </c>
      <c r="AQ15" s="542" t="str">
        <f t="shared" si="1"/>
        <v/>
      </c>
      <c r="AR15" s="542" t="str">
        <f t="shared" ref="AR15:AR78" si="26">"キャリアパス要件Ⅰ・Ⅱ_"&amp;AO15</f>
        <v>キャリアパス要件Ⅰ・Ⅱ_</v>
      </c>
      <c r="AS15" s="522" t="str">
        <f t="shared" si="2"/>
        <v>入力済</v>
      </c>
      <c r="AT15" s="538" t="str">
        <f t="shared" si="15"/>
        <v/>
      </c>
      <c r="AU15" s="522" t="str">
        <f t="shared" si="3"/>
        <v>入力済</v>
      </c>
      <c r="AV15" s="522" t="str">
        <f t="shared" si="4"/>
        <v/>
      </c>
      <c r="AW15" s="522" t="str">
        <f t="shared" si="16"/>
        <v/>
      </c>
      <c r="AX15" s="538" t="str">
        <f t="shared" si="5"/>
        <v/>
      </c>
      <c r="AY15" s="522" t="str">
        <f>IFERROR(VLOOKUP(K15,【参考】数式用!$AR$3:$AS$49, 2, FALSE), "")</f>
        <v/>
      </c>
      <c r="AZ15" s="538" t="str">
        <f t="shared" si="17"/>
        <v/>
      </c>
      <c r="BA15" s="541" t="str">
        <f t="shared" si="6"/>
        <v>入力済</v>
      </c>
      <c r="BB15" s="522" t="str">
        <f>IFERROR(VLOOKUP(K15,【参考】数式用!$AX$3:$AY$59, 2, FALSE), "")</f>
        <v/>
      </c>
      <c r="BC15" s="538" t="str">
        <f t="shared" si="18"/>
        <v/>
      </c>
      <c r="BD15" s="541" t="str">
        <f t="shared" si="7"/>
        <v>入力済</v>
      </c>
      <c r="BE15" s="541" t="str">
        <f t="shared" si="19"/>
        <v/>
      </c>
      <c r="BF15" s="541" t="str">
        <f t="shared" si="20"/>
        <v/>
      </c>
      <c r="BG15" s="541" t="str">
        <f t="shared" si="21"/>
        <v/>
      </c>
      <c r="BH15" s="541" t="str">
        <f t="shared" si="8"/>
        <v/>
      </c>
      <c r="BI15" s="541" t="str">
        <f t="shared" si="9"/>
        <v/>
      </c>
      <c r="BJ15" s="221"/>
      <c r="BK15" s="221"/>
      <c r="BL15" t="str">
        <f t="shared" si="22"/>
        <v/>
      </c>
      <c r="BM15" t="str">
        <f t="shared" si="23"/>
        <v/>
      </c>
      <c r="BN15" t="str">
        <f t="shared" si="24"/>
        <v/>
      </c>
      <c r="BO15" s="548" t="str">
        <f>IF(BN15="対象",ROUNDDOWN(L15*VLOOKUP(K15,【参考】数式用!$A$4:$J$42,10,FALSE)*AA15,0),"")</f>
        <v/>
      </c>
      <c r="BP15" t="str">
        <f t="shared" si="25"/>
        <v/>
      </c>
      <c r="BQ15" s="221"/>
      <c r="BR15" s="221"/>
      <c r="BS15" s="221"/>
      <c r="BT15" s="222"/>
      <c r="BU15"/>
    </row>
    <row r="16" spans="1:73" s="260" customFormat="1" ht="109.95" customHeight="1" thickBot="1">
      <c r="A16" s="306">
        <v>4</v>
      </c>
      <c r="B16" s="690" t="str">
        <f>IF(基本情報入力シート!B38="","",基本情報入力シート!B38)</f>
        <v/>
      </c>
      <c r="C16" s="691"/>
      <c r="D16" s="691"/>
      <c r="E16" s="691"/>
      <c r="F16" s="692"/>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40" t="str">
        <f>IF(基本情報入力シート!AF38=0, "",基本情報入力シート!AF38)</f>
        <v/>
      </c>
      <c r="M16" s="507" t="str">
        <f>IF('別紙様式2-2（個票（４、５月））'!M16="","",'別紙様式2-2（個票（４、５月））'!M16)</f>
        <v/>
      </c>
      <c r="N16" s="506" t="str">
        <f>IF('別紙様式2-2（個票（４、５月））'!N16="","",'別紙様式2-2（個票（４、５月））'!N16)</f>
        <v/>
      </c>
      <c r="O16" s="289"/>
      <c r="P16" s="537"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01"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38" t="str">
        <f>IFERROR(VLOOKUP(K16,【参考】数式用!$A$2:$N$57,14,FALSE),"")</f>
        <v/>
      </c>
      <c r="AP16" s="538" t="str">
        <f t="shared" si="14"/>
        <v/>
      </c>
      <c r="AQ16" s="542" t="str">
        <f t="shared" si="1"/>
        <v/>
      </c>
      <c r="AR16" s="542" t="str">
        <f t="shared" si="26"/>
        <v>キャリアパス要件Ⅰ・Ⅱ_</v>
      </c>
      <c r="AS16" s="522" t="str">
        <f t="shared" si="2"/>
        <v>入力済</v>
      </c>
      <c r="AT16" s="538" t="str">
        <f t="shared" si="15"/>
        <v/>
      </c>
      <c r="AU16" s="522" t="str">
        <f t="shared" si="3"/>
        <v>入力済</v>
      </c>
      <c r="AV16" s="522" t="str">
        <f t="shared" si="4"/>
        <v/>
      </c>
      <c r="AW16" s="522" t="str">
        <f t="shared" si="16"/>
        <v/>
      </c>
      <c r="AX16" s="538" t="str">
        <f t="shared" si="5"/>
        <v/>
      </c>
      <c r="AY16" s="522" t="str">
        <f>IFERROR(VLOOKUP(K16,【参考】数式用!$AR$3:$AS$49, 2, FALSE), "")</f>
        <v/>
      </c>
      <c r="AZ16" s="538" t="str">
        <f t="shared" si="17"/>
        <v/>
      </c>
      <c r="BA16" s="541" t="str">
        <f t="shared" si="6"/>
        <v>入力済</v>
      </c>
      <c r="BB16" s="522" t="str">
        <f>IFERROR(VLOOKUP(K16,【参考】数式用!$AX$3:$AY$59, 2, FALSE), "")</f>
        <v/>
      </c>
      <c r="BC16" s="538" t="str">
        <f t="shared" si="18"/>
        <v/>
      </c>
      <c r="BD16" s="541" t="str">
        <f t="shared" si="7"/>
        <v>入力済</v>
      </c>
      <c r="BE16" s="541" t="str">
        <f t="shared" si="19"/>
        <v/>
      </c>
      <c r="BF16" s="541" t="str">
        <f t="shared" si="20"/>
        <v/>
      </c>
      <c r="BG16" s="541" t="str">
        <f t="shared" si="21"/>
        <v/>
      </c>
      <c r="BH16" s="541" t="str">
        <f t="shared" si="8"/>
        <v/>
      </c>
      <c r="BI16" s="541" t="str">
        <f t="shared" si="9"/>
        <v/>
      </c>
      <c r="BJ16" s="221"/>
      <c r="BK16" s="221"/>
      <c r="BL16" t="str">
        <f t="shared" si="22"/>
        <v/>
      </c>
      <c r="BM16" t="str">
        <f t="shared" si="23"/>
        <v/>
      </c>
      <c r="BN16" t="str">
        <f t="shared" si="24"/>
        <v/>
      </c>
      <c r="BO16" s="548" t="str">
        <f>IF(BN16="対象",ROUNDDOWN(L16*VLOOKUP(K16,【参考】数式用!$A$4:$J$42,10,FALSE)*AA16,0),"")</f>
        <v/>
      </c>
      <c r="BP16" t="str">
        <f t="shared" si="25"/>
        <v/>
      </c>
      <c r="BQ16" s="221"/>
      <c r="BR16" s="221"/>
      <c r="BS16" s="221"/>
      <c r="BT16" s="222"/>
      <c r="BU16"/>
    </row>
    <row r="17" spans="1:73" s="260" customFormat="1" ht="109.95" customHeight="1" thickBot="1">
      <c r="A17" s="306">
        <v>5</v>
      </c>
      <c r="B17" s="690" t="str">
        <f>IF(基本情報入力シート!B39="","",基本情報入力シート!B39)</f>
        <v/>
      </c>
      <c r="C17" s="691"/>
      <c r="D17" s="691"/>
      <c r="E17" s="691"/>
      <c r="F17" s="692"/>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40" t="str">
        <f>IF(基本情報入力シート!AF39=0, "",基本情報入力シート!AF39)</f>
        <v/>
      </c>
      <c r="M17" s="507" t="str">
        <f>IF('別紙様式2-2（個票（４、５月））'!M17="","",'別紙様式2-2（個票（４、５月））'!M17)</f>
        <v/>
      </c>
      <c r="N17" s="506" t="str">
        <f>IF('別紙様式2-2（個票（４、５月））'!N17="","",'別紙様式2-2（個票（４、５月））'!N17)</f>
        <v/>
      </c>
      <c r="O17" s="289"/>
      <c r="P17" s="537"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01"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38" t="str">
        <f>IFERROR(VLOOKUP(K17,【参考】数式用!$A$2:$N$57,14,FALSE),"")</f>
        <v/>
      </c>
      <c r="AP17" s="538" t="str">
        <f t="shared" si="14"/>
        <v/>
      </c>
      <c r="AQ17" s="542" t="str">
        <f t="shared" si="1"/>
        <v/>
      </c>
      <c r="AR17" s="542" t="str">
        <f t="shared" si="26"/>
        <v>キャリアパス要件Ⅰ・Ⅱ_</v>
      </c>
      <c r="AS17" s="522" t="str">
        <f t="shared" si="2"/>
        <v>入力済</v>
      </c>
      <c r="AT17" s="538" t="str">
        <f t="shared" si="15"/>
        <v/>
      </c>
      <c r="AU17" s="522" t="str">
        <f t="shared" si="3"/>
        <v>入力済</v>
      </c>
      <c r="AV17" s="522" t="str">
        <f t="shared" si="4"/>
        <v/>
      </c>
      <c r="AW17" s="522" t="str">
        <f t="shared" si="16"/>
        <v/>
      </c>
      <c r="AX17" s="538" t="str">
        <f t="shared" si="5"/>
        <v/>
      </c>
      <c r="AY17" s="522" t="str">
        <f>IFERROR(VLOOKUP(K17,【参考】数式用!$AR$3:$AS$49, 2, FALSE), "")</f>
        <v/>
      </c>
      <c r="AZ17" s="538" t="str">
        <f t="shared" si="17"/>
        <v/>
      </c>
      <c r="BA17" s="541" t="str">
        <f t="shared" si="6"/>
        <v>入力済</v>
      </c>
      <c r="BB17" s="522" t="str">
        <f>IFERROR(VLOOKUP(K17,【参考】数式用!$AX$3:$AY$59, 2, FALSE), "")</f>
        <v/>
      </c>
      <c r="BC17" s="538" t="str">
        <f t="shared" si="18"/>
        <v/>
      </c>
      <c r="BD17" s="541" t="str">
        <f t="shared" si="7"/>
        <v>入力済</v>
      </c>
      <c r="BE17" s="541" t="str">
        <f t="shared" si="19"/>
        <v/>
      </c>
      <c r="BF17" s="541" t="str">
        <f t="shared" si="20"/>
        <v/>
      </c>
      <c r="BG17" s="541" t="str">
        <f t="shared" si="21"/>
        <v/>
      </c>
      <c r="BH17" s="541" t="str">
        <f t="shared" si="8"/>
        <v/>
      </c>
      <c r="BI17" s="541" t="str">
        <f t="shared" si="9"/>
        <v/>
      </c>
      <c r="BJ17" s="221"/>
      <c r="BK17" s="221"/>
      <c r="BL17" t="str">
        <f t="shared" si="22"/>
        <v/>
      </c>
      <c r="BM17" t="str">
        <f t="shared" si="23"/>
        <v/>
      </c>
      <c r="BN17" t="str">
        <f t="shared" si="24"/>
        <v/>
      </c>
      <c r="BO17" s="548" t="str">
        <f>IF(BN17="対象",ROUNDDOWN(L17*VLOOKUP(K17,【参考】数式用!$A$4:$J$42,10,FALSE)*AA17,0),"")</f>
        <v/>
      </c>
      <c r="BP17" t="str">
        <f t="shared" si="25"/>
        <v/>
      </c>
      <c r="BQ17" s="221"/>
      <c r="BR17" s="221"/>
      <c r="BS17" s="221"/>
      <c r="BT17" s="222"/>
      <c r="BU17"/>
    </row>
    <row r="18" spans="1:73" s="260" customFormat="1" ht="109.95" customHeight="1" thickBot="1">
      <c r="A18" s="306">
        <v>6</v>
      </c>
      <c r="B18" s="690" t="str">
        <f>IF(基本情報入力シート!B40="","",基本情報入力シート!B40)</f>
        <v/>
      </c>
      <c r="C18" s="691"/>
      <c r="D18" s="691"/>
      <c r="E18" s="691"/>
      <c r="F18" s="692"/>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40" t="str">
        <f>IF(基本情報入力シート!AF40=0, "",基本情報入力シート!AF40)</f>
        <v/>
      </c>
      <c r="M18" s="507" t="str">
        <f>IF('別紙様式2-2（個票（４、５月））'!M18="","",'別紙様式2-2（個票（４、５月））'!M18)</f>
        <v/>
      </c>
      <c r="N18" s="506" t="str">
        <f>IF('別紙様式2-2（個票（４、５月））'!N18="","",'別紙様式2-2（個票（４、５月））'!N18)</f>
        <v/>
      </c>
      <c r="O18" s="289"/>
      <c r="P18" s="537"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01"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38" t="str">
        <f>IFERROR(VLOOKUP(K18,【参考】数式用!$A$2:$N$57,14,FALSE),"")</f>
        <v/>
      </c>
      <c r="AP18" s="538" t="str">
        <f t="shared" si="14"/>
        <v/>
      </c>
      <c r="AQ18" s="542" t="str">
        <f t="shared" si="1"/>
        <v/>
      </c>
      <c r="AR18" s="542" t="str">
        <f t="shared" si="26"/>
        <v>キャリアパス要件Ⅰ・Ⅱ_</v>
      </c>
      <c r="AS18" s="522" t="str">
        <f t="shared" si="2"/>
        <v>入力済</v>
      </c>
      <c r="AT18" s="538" t="str">
        <f t="shared" si="15"/>
        <v/>
      </c>
      <c r="AU18" s="522" t="str">
        <f t="shared" si="3"/>
        <v>入力済</v>
      </c>
      <c r="AV18" s="522" t="str">
        <f t="shared" si="4"/>
        <v/>
      </c>
      <c r="AW18" s="522" t="str">
        <f t="shared" si="16"/>
        <v/>
      </c>
      <c r="AX18" s="538" t="str">
        <f t="shared" si="5"/>
        <v/>
      </c>
      <c r="AY18" s="522" t="str">
        <f>IFERROR(VLOOKUP(K18,【参考】数式用!$AR$3:$AS$49, 2, FALSE), "")</f>
        <v/>
      </c>
      <c r="AZ18" s="538" t="str">
        <f t="shared" si="17"/>
        <v/>
      </c>
      <c r="BA18" s="541" t="str">
        <f t="shared" si="6"/>
        <v>入力済</v>
      </c>
      <c r="BB18" s="522" t="str">
        <f>IFERROR(VLOOKUP(K18,【参考】数式用!$AX$3:$AY$59, 2, FALSE), "")</f>
        <v/>
      </c>
      <c r="BC18" s="538" t="str">
        <f t="shared" si="18"/>
        <v/>
      </c>
      <c r="BD18" s="541" t="str">
        <f t="shared" si="7"/>
        <v>入力済</v>
      </c>
      <c r="BE18" s="541" t="str">
        <f t="shared" si="19"/>
        <v/>
      </c>
      <c r="BF18" s="541" t="str">
        <f t="shared" si="20"/>
        <v/>
      </c>
      <c r="BG18" s="541" t="str">
        <f t="shared" si="21"/>
        <v/>
      </c>
      <c r="BH18" s="541" t="str">
        <f t="shared" si="8"/>
        <v/>
      </c>
      <c r="BI18" s="541" t="str">
        <f t="shared" si="9"/>
        <v/>
      </c>
      <c r="BL18" t="str">
        <f t="shared" si="22"/>
        <v/>
      </c>
      <c r="BM18" t="str">
        <f t="shared" si="23"/>
        <v/>
      </c>
      <c r="BN18" t="str">
        <f t="shared" si="24"/>
        <v/>
      </c>
      <c r="BO18" s="548" t="str">
        <f>IF(BN18="対象",ROUNDDOWN(L18*VLOOKUP(K18,【参考】数式用!$A$4:$J$42,10,FALSE)*AA18,0),"")</f>
        <v/>
      </c>
      <c r="BP18" t="str">
        <f t="shared" si="25"/>
        <v/>
      </c>
    </row>
    <row r="19" spans="1:73" s="260" customFormat="1" ht="109.95" customHeight="1" thickBot="1">
      <c r="A19" s="306">
        <v>7</v>
      </c>
      <c r="B19" s="690" t="str">
        <f>IF(基本情報入力シート!B41="","",基本情報入力シート!B41)</f>
        <v/>
      </c>
      <c r="C19" s="691"/>
      <c r="D19" s="691"/>
      <c r="E19" s="691"/>
      <c r="F19" s="692"/>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40" t="str">
        <f>IF(基本情報入力シート!AF41=0, "",基本情報入力シート!AF41)</f>
        <v/>
      </c>
      <c r="M19" s="507" t="str">
        <f>IF('別紙様式2-2（個票（４、５月））'!M19="","",'別紙様式2-2（個票（４、５月））'!M19)</f>
        <v/>
      </c>
      <c r="N19" s="506" t="str">
        <f>IF('別紙様式2-2（個票（４、５月））'!N19="","",'別紙様式2-2（個票（４、５月））'!N19)</f>
        <v/>
      </c>
      <c r="O19" s="289"/>
      <c r="P19" s="537"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01"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38" t="str">
        <f>IFERROR(VLOOKUP(K19,【参考】数式用!$A$2:$N$57,14,FALSE),"")</f>
        <v/>
      </c>
      <c r="AP19" s="538" t="str">
        <f t="shared" si="14"/>
        <v/>
      </c>
      <c r="AQ19" s="542" t="str">
        <f t="shared" si="1"/>
        <v/>
      </c>
      <c r="AR19" s="542" t="str">
        <f t="shared" si="26"/>
        <v>キャリアパス要件Ⅰ・Ⅱ_</v>
      </c>
      <c r="AS19" s="522" t="str">
        <f t="shared" si="2"/>
        <v>入力済</v>
      </c>
      <c r="AT19" s="538" t="str">
        <f t="shared" si="15"/>
        <v/>
      </c>
      <c r="AU19" s="522" t="str">
        <f t="shared" si="3"/>
        <v>入力済</v>
      </c>
      <c r="AV19" s="522" t="str">
        <f t="shared" si="4"/>
        <v/>
      </c>
      <c r="AW19" s="522" t="str">
        <f t="shared" si="16"/>
        <v/>
      </c>
      <c r="AX19" s="538" t="str">
        <f t="shared" si="5"/>
        <v/>
      </c>
      <c r="AY19" s="522" t="str">
        <f>IFERROR(VLOOKUP(K19,【参考】数式用!$AR$3:$AS$49, 2, FALSE), "")</f>
        <v/>
      </c>
      <c r="AZ19" s="538" t="str">
        <f t="shared" si="17"/>
        <v/>
      </c>
      <c r="BA19" s="541" t="str">
        <f t="shared" si="6"/>
        <v>入力済</v>
      </c>
      <c r="BB19" s="522" t="str">
        <f>IFERROR(VLOOKUP(K19,【参考】数式用!$AX$3:$AY$59, 2, FALSE), "")</f>
        <v/>
      </c>
      <c r="BC19" s="538" t="str">
        <f t="shared" si="18"/>
        <v/>
      </c>
      <c r="BD19" s="541" t="str">
        <f t="shared" si="7"/>
        <v>入力済</v>
      </c>
      <c r="BE19" s="541" t="str">
        <f t="shared" si="19"/>
        <v/>
      </c>
      <c r="BF19" s="541" t="str">
        <f t="shared" si="20"/>
        <v/>
      </c>
      <c r="BG19" s="541" t="str">
        <f t="shared" si="21"/>
        <v/>
      </c>
      <c r="BH19" s="541" t="str">
        <f t="shared" si="8"/>
        <v/>
      </c>
      <c r="BI19" s="541" t="str">
        <f t="shared" si="9"/>
        <v/>
      </c>
      <c r="BL19" t="str">
        <f t="shared" si="22"/>
        <v/>
      </c>
      <c r="BM19" t="str">
        <f t="shared" si="23"/>
        <v/>
      </c>
      <c r="BN19" t="str">
        <f t="shared" si="24"/>
        <v/>
      </c>
      <c r="BO19" s="548" t="str">
        <f>IF(BN19="対象",ROUNDDOWN(L19*VLOOKUP(K19,【参考】数式用!$A$4:$J$42,10,FALSE)*AA19,0),"")</f>
        <v/>
      </c>
      <c r="BP19" t="str">
        <f t="shared" si="25"/>
        <v/>
      </c>
    </row>
    <row r="20" spans="1:73" s="260" customFormat="1" ht="109.95" customHeight="1" thickBot="1">
      <c r="A20" s="306">
        <v>8</v>
      </c>
      <c r="B20" s="687" t="str">
        <f>IF(基本情報入力シート!B42="","",基本情報入力シート!B42)</f>
        <v/>
      </c>
      <c r="C20" s="688"/>
      <c r="D20" s="688"/>
      <c r="E20" s="688"/>
      <c r="F20" s="6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40" t="str">
        <f>IF(基本情報入力シート!AF42=0, "",基本情報入力シート!AF42)</f>
        <v/>
      </c>
      <c r="M20" s="507" t="str">
        <f>IF('別紙様式2-2（個票（４、５月））'!M20="","",'別紙様式2-2（個票（４、５月））'!M20)</f>
        <v/>
      </c>
      <c r="N20" s="506" t="str">
        <f>IF('別紙様式2-2（個票（４、５月））'!N20="","",'別紙様式2-2（個票（４、５月））'!N20)</f>
        <v/>
      </c>
      <c r="O20" s="289"/>
      <c r="P20" s="537"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01"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38" t="str">
        <f>IFERROR(VLOOKUP(K20,【参考】数式用!$A$2:$N$57,14,FALSE),"")</f>
        <v/>
      </c>
      <c r="AP20" s="538" t="str">
        <f t="shared" si="14"/>
        <v/>
      </c>
      <c r="AQ20" s="542" t="str">
        <f t="shared" si="1"/>
        <v/>
      </c>
      <c r="AR20" s="542" t="str">
        <f t="shared" si="26"/>
        <v>キャリアパス要件Ⅰ・Ⅱ_</v>
      </c>
      <c r="AS20" s="522" t="str">
        <f t="shared" si="2"/>
        <v>入力済</v>
      </c>
      <c r="AT20" s="538" t="str">
        <f t="shared" si="15"/>
        <v/>
      </c>
      <c r="AU20" s="522" t="str">
        <f t="shared" si="3"/>
        <v>入力済</v>
      </c>
      <c r="AV20" s="522" t="str">
        <f t="shared" si="4"/>
        <v/>
      </c>
      <c r="AW20" s="522" t="str">
        <f t="shared" si="16"/>
        <v/>
      </c>
      <c r="AX20" s="538" t="str">
        <f t="shared" si="5"/>
        <v/>
      </c>
      <c r="AY20" s="522" t="str">
        <f>IFERROR(VLOOKUP(K20,【参考】数式用!$AR$3:$AS$49, 2, FALSE), "")</f>
        <v/>
      </c>
      <c r="AZ20" s="538" t="str">
        <f t="shared" si="17"/>
        <v/>
      </c>
      <c r="BA20" s="541" t="str">
        <f t="shared" si="6"/>
        <v>入力済</v>
      </c>
      <c r="BB20" s="522" t="str">
        <f>IFERROR(VLOOKUP(K20,【参考】数式用!$AX$3:$AY$59, 2, FALSE), "")</f>
        <v/>
      </c>
      <c r="BC20" s="538" t="str">
        <f t="shared" si="18"/>
        <v/>
      </c>
      <c r="BD20" s="541" t="str">
        <f t="shared" si="7"/>
        <v>入力済</v>
      </c>
      <c r="BE20" s="541" t="str">
        <f t="shared" si="19"/>
        <v/>
      </c>
      <c r="BF20" s="541" t="str">
        <f t="shared" si="20"/>
        <v/>
      </c>
      <c r="BG20" s="541" t="str">
        <f t="shared" si="21"/>
        <v/>
      </c>
      <c r="BH20" s="541" t="str">
        <f t="shared" si="8"/>
        <v/>
      </c>
      <c r="BI20" s="541" t="str">
        <f t="shared" si="9"/>
        <v/>
      </c>
      <c r="BL20" t="str">
        <f t="shared" si="22"/>
        <v/>
      </c>
      <c r="BM20" t="str">
        <f t="shared" si="23"/>
        <v/>
      </c>
      <c r="BN20" t="str">
        <f t="shared" si="24"/>
        <v/>
      </c>
      <c r="BO20" s="548" t="str">
        <f>IF(BN20="対象",ROUNDDOWN(L20*VLOOKUP(K20,【参考】数式用!$A$4:$J$42,10,FALSE)*AA20,0),"")</f>
        <v/>
      </c>
      <c r="BP20" t="str">
        <f t="shared" si="25"/>
        <v/>
      </c>
    </row>
    <row r="21" spans="1:73" s="260" customFormat="1" ht="109.95" customHeight="1" thickBot="1">
      <c r="A21" s="306">
        <v>9</v>
      </c>
      <c r="B21" s="690" t="str">
        <f>IF(基本情報入力シート!B43="","",基本情報入力シート!B43)</f>
        <v/>
      </c>
      <c r="C21" s="691"/>
      <c r="D21" s="691"/>
      <c r="E21" s="691"/>
      <c r="F21" s="692"/>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40" t="str">
        <f>IF(基本情報入力シート!AF43=0, "",基本情報入力シート!AF43)</f>
        <v/>
      </c>
      <c r="M21" s="507" t="str">
        <f>IF('別紙様式2-2（個票（４、５月））'!M21="","",'別紙様式2-2（個票（４、５月））'!M21)</f>
        <v/>
      </c>
      <c r="N21" s="506" t="str">
        <f>IF('別紙様式2-2（個票（４、５月））'!N21="","",'別紙様式2-2（個票（４、５月））'!N21)</f>
        <v/>
      </c>
      <c r="O21" s="289"/>
      <c r="P21" s="537"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01"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38" t="str">
        <f>IFERROR(VLOOKUP(K21,【参考】数式用!$A$2:$N$57,14,FALSE),"")</f>
        <v/>
      </c>
      <c r="AP21" s="538" t="str">
        <f t="shared" si="14"/>
        <v/>
      </c>
      <c r="AQ21" s="542" t="str">
        <f t="shared" si="1"/>
        <v/>
      </c>
      <c r="AR21" s="542" t="str">
        <f t="shared" si="26"/>
        <v>キャリアパス要件Ⅰ・Ⅱ_</v>
      </c>
      <c r="AS21" s="522" t="str">
        <f t="shared" si="2"/>
        <v>入力済</v>
      </c>
      <c r="AT21" s="538" t="str">
        <f t="shared" si="15"/>
        <v/>
      </c>
      <c r="AU21" s="522" t="str">
        <f t="shared" si="3"/>
        <v>入力済</v>
      </c>
      <c r="AV21" s="522" t="str">
        <f t="shared" si="4"/>
        <v/>
      </c>
      <c r="AW21" s="522" t="str">
        <f t="shared" si="16"/>
        <v/>
      </c>
      <c r="AX21" s="538" t="str">
        <f t="shared" si="5"/>
        <v/>
      </c>
      <c r="AY21" s="522" t="str">
        <f>IFERROR(VLOOKUP(K21,【参考】数式用!$AR$3:$AS$49, 2, FALSE), "")</f>
        <v/>
      </c>
      <c r="AZ21" s="538" t="str">
        <f t="shared" si="17"/>
        <v/>
      </c>
      <c r="BA21" s="541" t="str">
        <f t="shared" si="6"/>
        <v>入力済</v>
      </c>
      <c r="BB21" s="522" t="str">
        <f>IFERROR(VLOOKUP(K21,【参考】数式用!$AX$3:$AY$59, 2, FALSE), "")</f>
        <v/>
      </c>
      <c r="BC21" s="538" t="str">
        <f t="shared" si="18"/>
        <v/>
      </c>
      <c r="BD21" s="541" t="str">
        <f t="shared" si="7"/>
        <v>入力済</v>
      </c>
      <c r="BE21" s="541" t="str">
        <f t="shared" si="19"/>
        <v/>
      </c>
      <c r="BF21" s="541" t="str">
        <f t="shared" si="20"/>
        <v/>
      </c>
      <c r="BG21" s="541" t="str">
        <f t="shared" si="21"/>
        <v/>
      </c>
      <c r="BH21" s="541" t="str">
        <f t="shared" si="8"/>
        <v/>
      </c>
      <c r="BI21" s="541" t="str">
        <f t="shared" si="9"/>
        <v/>
      </c>
      <c r="BL21" t="str">
        <f t="shared" si="22"/>
        <v/>
      </c>
      <c r="BM21" t="str">
        <f t="shared" si="23"/>
        <v/>
      </c>
      <c r="BN21" t="str">
        <f t="shared" si="24"/>
        <v/>
      </c>
      <c r="BO21" s="548" t="str">
        <f>IF(BN21="対象",ROUNDDOWN(L21*VLOOKUP(K21,【参考】数式用!$A$4:$J$42,10,FALSE)*AA21,0),"")</f>
        <v/>
      </c>
      <c r="BP21" t="str">
        <f t="shared" si="25"/>
        <v/>
      </c>
    </row>
    <row r="22" spans="1:73" s="260" customFormat="1" ht="109.95" customHeight="1" thickBot="1">
      <c r="A22" s="306">
        <v>10</v>
      </c>
      <c r="B22" s="690" t="str">
        <f>IF(基本情報入力シート!B44="","",基本情報入力シート!B44)</f>
        <v/>
      </c>
      <c r="C22" s="691"/>
      <c r="D22" s="691"/>
      <c r="E22" s="691"/>
      <c r="F22" s="692"/>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40" t="str">
        <f>IF(基本情報入力シート!AF44=0, "",基本情報入力シート!AF44)</f>
        <v/>
      </c>
      <c r="M22" s="507" t="str">
        <f>IF('別紙様式2-2（個票（４、５月））'!M22="","",'別紙様式2-2（個票（４、５月））'!M22)</f>
        <v/>
      </c>
      <c r="N22" s="506" t="str">
        <f>IF('別紙様式2-2（個票（４、５月））'!N22="","",'別紙様式2-2（個票（４、５月））'!N22)</f>
        <v/>
      </c>
      <c r="O22" s="289"/>
      <c r="P22" s="537"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01"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38" t="str">
        <f>IFERROR(VLOOKUP(K22,【参考】数式用!$A$2:$N$57,14,FALSE),"")</f>
        <v/>
      </c>
      <c r="AP22" s="538" t="str">
        <f t="shared" si="14"/>
        <v/>
      </c>
      <c r="AQ22" s="542" t="str">
        <f t="shared" si="1"/>
        <v/>
      </c>
      <c r="AR22" s="542" t="str">
        <f t="shared" si="26"/>
        <v>キャリアパス要件Ⅰ・Ⅱ_</v>
      </c>
      <c r="AS22" s="522" t="str">
        <f t="shared" si="2"/>
        <v>入力済</v>
      </c>
      <c r="AT22" s="538" t="str">
        <f t="shared" si="15"/>
        <v/>
      </c>
      <c r="AU22" s="522" t="str">
        <f t="shared" si="3"/>
        <v>入力済</v>
      </c>
      <c r="AV22" s="522" t="str">
        <f t="shared" si="4"/>
        <v/>
      </c>
      <c r="AW22" s="522" t="str">
        <f t="shared" si="16"/>
        <v/>
      </c>
      <c r="AX22" s="538" t="str">
        <f t="shared" si="5"/>
        <v/>
      </c>
      <c r="AY22" s="522" t="str">
        <f>IFERROR(VLOOKUP(K22,【参考】数式用!$AR$3:$AS$49, 2, FALSE), "")</f>
        <v/>
      </c>
      <c r="AZ22" s="538" t="str">
        <f t="shared" si="17"/>
        <v/>
      </c>
      <c r="BA22" s="541" t="str">
        <f t="shared" si="6"/>
        <v>入力済</v>
      </c>
      <c r="BB22" s="522" t="str">
        <f>IFERROR(VLOOKUP(K22,【参考】数式用!$AX$3:$AY$59, 2, FALSE), "")</f>
        <v/>
      </c>
      <c r="BC22" s="538" t="str">
        <f t="shared" si="18"/>
        <v/>
      </c>
      <c r="BD22" s="541" t="str">
        <f t="shared" si="7"/>
        <v>入力済</v>
      </c>
      <c r="BE22" s="541" t="str">
        <f t="shared" si="19"/>
        <v/>
      </c>
      <c r="BF22" s="541" t="str">
        <f t="shared" si="20"/>
        <v/>
      </c>
      <c r="BG22" s="541" t="str">
        <f t="shared" si="21"/>
        <v/>
      </c>
      <c r="BH22" s="541" t="str">
        <f t="shared" si="8"/>
        <v/>
      </c>
      <c r="BI22" s="541" t="str">
        <f t="shared" si="9"/>
        <v/>
      </c>
      <c r="BL22" t="str">
        <f t="shared" si="22"/>
        <v/>
      </c>
      <c r="BM22" t="str">
        <f t="shared" si="23"/>
        <v/>
      </c>
      <c r="BN22" t="str">
        <f t="shared" si="24"/>
        <v/>
      </c>
      <c r="BO22" s="548" t="str">
        <f>IF(BN22="対象",ROUNDDOWN(L22*VLOOKUP(K22,【参考】数式用!$A$4:$J$42,10,FALSE)*AA22,0),"")</f>
        <v/>
      </c>
      <c r="BP22" t="str">
        <f t="shared" si="25"/>
        <v/>
      </c>
    </row>
    <row r="23" spans="1:73" s="260" customFormat="1" ht="109.95" customHeight="1" thickBot="1">
      <c r="A23" s="306">
        <v>11</v>
      </c>
      <c r="B23" s="690" t="str">
        <f>IF(基本情報入力シート!B45="","",基本情報入力シート!B45)</f>
        <v/>
      </c>
      <c r="C23" s="691"/>
      <c r="D23" s="691"/>
      <c r="E23" s="691"/>
      <c r="F23" s="692"/>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40" t="str">
        <f>IF(基本情報入力シート!AF45=0, "",基本情報入力シート!AF45)</f>
        <v/>
      </c>
      <c r="M23" s="507" t="str">
        <f>IF('別紙様式2-2（個票（４、５月））'!M23="","",'別紙様式2-2（個票（４、５月））'!M23)</f>
        <v/>
      </c>
      <c r="N23" s="506" t="str">
        <f>IF('別紙様式2-2（個票（４、５月））'!N23="","",'別紙様式2-2（個票（４、５月））'!N23)</f>
        <v/>
      </c>
      <c r="O23" s="289"/>
      <c r="P23" s="537"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01"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38" t="str">
        <f>IFERROR(VLOOKUP(K23,【参考】数式用!$A$2:$N$57,14,FALSE),"")</f>
        <v/>
      </c>
      <c r="AP23" s="538" t="str">
        <f t="shared" si="14"/>
        <v/>
      </c>
      <c r="AQ23" s="542" t="str">
        <f t="shared" si="1"/>
        <v/>
      </c>
      <c r="AR23" s="542" t="str">
        <f t="shared" si="26"/>
        <v>キャリアパス要件Ⅰ・Ⅱ_</v>
      </c>
      <c r="AS23" s="522" t="str">
        <f t="shared" si="2"/>
        <v>入力済</v>
      </c>
      <c r="AT23" s="538" t="str">
        <f t="shared" si="15"/>
        <v/>
      </c>
      <c r="AU23" s="522" t="str">
        <f t="shared" si="3"/>
        <v>入力済</v>
      </c>
      <c r="AV23" s="522" t="str">
        <f t="shared" si="4"/>
        <v/>
      </c>
      <c r="AW23" s="522" t="str">
        <f t="shared" si="16"/>
        <v/>
      </c>
      <c r="AX23" s="538" t="str">
        <f t="shared" si="5"/>
        <v/>
      </c>
      <c r="AY23" s="522" t="str">
        <f>IFERROR(VLOOKUP(K23,【参考】数式用!$AR$3:$AS$49, 2, FALSE), "")</f>
        <v/>
      </c>
      <c r="AZ23" s="538" t="str">
        <f t="shared" si="17"/>
        <v/>
      </c>
      <c r="BA23" s="541" t="str">
        <f t="shared" si="6"/>
        <v>入力済</v>
      </c>
      <c r="BB23" s="522" t="str">
        <f>IFERROR(VLOOKUP(K23,【参考】数式用!$AX$3:$AY$59, 2, FALSE), "")</f>
        <v/>
      </c>
      <c r="BC23" s="538" t="str">
        <f t="shared" si="18"/>
        <v/>
      </c>
      <c r="BD23" s="541" t="str">
        <f t="shared" si="7"/>
        <v>入力済</v>
      </c>
      <c r="BE23" s="541" t="str">
        <f t="shared" si="19"/>
        <v/>
      </c>
      <c r="BF23" s="541" t="str">
        <f t="shared" si="20"/>
        <v/>
      </c>
      <c r="BG23" s="541" t="str">
        <f t="shared" si="21"/>
        <v/>
      </c>
      <c r="BH23" s="541" t="str">
        <f t="shared" si="8"/>
        <v/>
      </c>
      <c r="BI23" s="541" t="str">
        <f t="shared" si="9"/>
        <v/>
      </c>
      <c r="BL23" t="str">
        <f t="shared" si="22"/>
        <v/>
      </c>
      <c r="BM23" t="str">
        <f t="shared" si="23"/>
        <v/>
      </c>
      <c r="BN23" t="str">
        <f t="shared" si="24"/>
        <v/>
      </c>
      <c r="BO23" s="548" t="str">
        <f>IF(BN23="対象",ROUNDDOWN(L23*VLOOKUP(K23,【参考】数式用!$A$4:$J$42,10,FALSE)*AA23,0),"")</f>
        <v/>
      </c>
      <c r="BP23" t="str">
        <f t="shared" si="25"/>
        <v/>
      </c>
    </row>
    <row r="24" spans="1:73" s="260" customFormat="1" ht="109.95" customHeight="1" thickBot="1">
      <c r="A24" s="306">
        <v>12</v>
      </c>
      <c r="B24" s="690" t="str">
        <f>IF(基本情報入力シート!B46="","",基本情報入力シート!B46)</f>
        <v/>
      </c>
      <c r="C24" s="691"/>
      <c r="D24" s="691"/>
      <c r="E24" s="691"/>
      <c r="F24" s="692"/>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40" t="str">
        <f>IF(基本情報入力シート!AF46=0, "",基本情報入力シート!AF46)</f>
        <v/>
      </c>
      <c r="M24" s="507" t="str">
        <f>IF('別紙様式2-2（個票（４、５月））'!M24="","",'別紙様式2-2（個票（４、５月））'!M24)</f>
        <v/>
      </c>
      <c r="N24" s="506" t="str">
        <f>IF('別紙様式2-2（個票（４、５月））'!N24="","",'別紙様式2-2（個票（４、５月））'!N24)</f>
        <v/>
      </c>
      <c r="O24" s="289"/>
      <c r="P24" s="537"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01"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38" t="str">
        <f>IFERROR(VLOOKUP(K24,【参考】数式用!$A$2:$N$57,14,FALSE),"")</f>
        <v/>
      </c>
      <c r="AP24" s="538" t="str">
        <f t="shared" si="14"/>
        <v/>
      </c>
      <c r="AQ24" s="542" t="str">
        <f t="shared" si="1"/>
        <v/>
      </c>
      <c r="AR24" s="542" t="str">
        <f t="shared" si="26"/>
        <v>キャリアパス要件Ⅰ・Ⅱ_</v>
      </c>
      <c r="AS24" s="522" t="str">
        <f t="shared" si="2"/>
        <v>入力済</v>
      </c>
      <c r="AT24" s="538" t="str">
        <f t="shared" si="15"/>
        <v/>
      </c>
      <c r="AU24" s="522" t="str">
        <f t="shared" si="3"/>
        <v>入力済</v>
      </c>
      <c r="AV24" s="522" t="str">
        <f t="shared" si="4"/>
        <v/>
      </c>
      <c r="AW24" s="522" t="str">
        <f t="shared" si="16"/>
        <v/>
      </c>
      <c r="AX24" s="538" t="str">
        <f t="shared" si="5"/>
        <v/>
      </c>
      <c r="AY24" s="522" t="str">
        <f>IFERROR(VLOOKUP(K24,【参考】数式用!$AR$3:$AS$49, 2, FALSE), "")</f>
        <v/>
      </c>
      <c r="AZ24" s="538" t="str">
        <f t="shared" si="17"/>
        <v/>
      </c>
      <c r="BA24" s="541" t="str">
        <f t="shared" si="6"/>
        <v>入力済</v>
      </c>
      <c r="BB24" s="522" t="str">
        <f>IFERROR(VLOOKUP(K24,【参考】数式用!$AX$3:$AY$59, 2, FALSE), "")</f>
        <v/>
      </c>
      <c r="BC24" s="538" t="str">
        <f t="shared" si="18"/>
        <v/>
      </c>
      <c r="BD24" s="541" t="str">
        <f t="shared" si="7"/>
        <v>入力済</v>
      </c>
      <c r="BE24" s="541" t="str">
        <f t="shared" si="19"/>
        <v/>
      </c>
      <c r="BF24" s="541" t="str">
        <f t="shared" si="20"/>
        <v/>
      </c>
      <c r="BG24" s="541" t="str">
        <f t="shared" si="21"/>
        <v/>
      </c>
      <c r="BH24" s="541" t="str">
        <f t="shared" si="8"/>
        <v/>
      </c>
      <c r="BI24" s="541" t="str">
        <f t="shared" si="9"/>
        <v/>
      </c>
      <c r="BL24" t="str">
        <f t="shared" si="22"/>
        <v/>
      </c>
      <c r="BM24" t="str">
        <f t="shared" si="23"/>
        <v/>
      </c>
      <c r="BN24" t="str">
        <f t="shared" si="24"/>
        <v/>
      </c>
      <c r="BO24" s="548" t="str">
        <f>IF(BN24="対象",ROUNDDOWN(L24*VLOOKUP(K24,【参考】数式用!$A$4:$J$42,10,FALSE)*AA24,0),"")</f>
        <v/>
      </c>
      <c r="BP24" t="str">
        <f t="shared" si="25"/>
        <v/>
      </c>
    </row>
    <row r="25" spans="1:73" s="260" customFormat="1" ht="109.95" customHeight="1" thickBot="1">
      <c r="A25" s="306">
        <v>13</v>
      </c>
      <c r="B25" s="690" t="str">
        <f>IF(基本情報入力シート!B47="","",基本情報入力シート!B47)</f>
        <v/>
      </c>
      <c r="C25" s="691"/>
      <c r="D25" s="691"/>
      <c r="E25" s="691"/>
      <c r="F25" s="692"/>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40" t="str">
        <f>IF(基本情報入力シート!AF47=0, "",基本情報入力シート!AF47)</f>
        <v/>
      </c>
      <c r="M25" s="507" t="str">
        <f>IF('別紙様式2-2（個票（４、５月））'!M25="","",'別紙様式2-2（個票（４、５月））'!M25)</f>
        <v/>
      </c>
      <c r="N25" s="506" t="str">
        <f>IF('別紙様式2-2（個票（４、５月））'!N25="","",'別紙様式2-2（個票（４、５月））'!N25)</f>
        <v/>
      </c>
      <c r="O25" s="289"/>
      <c r="P25" s="537"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01"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38" t="str">
        <f>IFERROR(VLOOKUP(K25,【参考】数式用!$A$2:$N$57,14,FALSE),"")</f>
        <v/>
      </c>
      <c r="AP25" s="538" t="str">
        <f t="shared" si="14"/>
        <v/>
      </c>
      <c r="AQ25" s="542" t="str">
        <f t="shared" si="1"/>
        <v/>
      </c>
      <c r="AR25" s="542" t="str">
        <f t="shared" si="26"/>
        <v>キャリアパス要件Ⅰ・Ⅱ_</v>
      </c>
      <c r="AS25" s="522" t="str">
        <f t="shared" si="2"/>
        <v>入力済</v>
      </c>
      <c r="AT25" s="538" t="str">
        <f t="shared" si="15"/>
        <v/>
      </c>
      <c r="AU25" s="522" t="str">
        <f t="shared" si="3"/>
        <v>入力済</v>
      </c>
      <c r="AV25" s="522" t="str">
        <f t="shared" si="4"/>
        <v/>
      </c>
      <c r="AW25" s="522" t="str">
        <f t="shared" si="16"/>
        <v/>
      </c>
      <c r="AX25" s="538" t="str">
        <f t="shared" si="5"/>
        <v/>
      </c>
      <c r="AY25" s="522" t="str">
        <f>IFERROR(VLOOKUP(K25,【参考】数式用!$AR$3:$AS$49, 2, FALSE), "")</f>
        <v/>
      </c>
      <c r="AZ25" s="538" t="str">
        <f t="shared" si="17"/>
        <v/>
      </c>
      <c r="BA25" s="541" t="str">
        <f t="shared" si="6"/>
        <v>入力済</v>
      </c>
      <c r="BB25" s="522" t="str">
        <f>IFERROR(VLOOKUP(K25,【参考】数式用!$AX$3:$AY$59, 2, FALSE), "")</f>
        <v/>
      </c>
      <c r="BC25" s="538" t="str">
        <f t="shared" si="18"/>
        <v/>
      </c>
      <c r="BD25" s="541" t="str">
        <f t="shared" si="7"/>
        <v>入力済</v>
      </c>
      <c r="BE25" s="541" t="str">
        <f t="shared" si="19"/>
        <v/>
      </c>
      <c r="BF25" s="541" t="str">
        <f t="shared" si="20"/>
        <v/>
      </c>
      <c r="BG25" s="541" t="str">
        <f t="shared" si="21"/>
        <v/>
      </c>
      <c r="BH25" s="541" t="str">
        <f t="shared" si="8"/>
        <v/>
      </c>
      <c r="BI25" s="541" t="str">
        <f t="shared" si="9"/>
        <v/>
      </c>
      <c r="BL25" t="str">
        <f t="shared" si="22"/>
        <v/>
      </c>
      <c r="BM25" t="str">
        <f t="shared" si="23"/>
        <v/>
      </c>
      <c r="BN25" t="str">
        <f t="shared" si="24"/>
        <v/>
      </c>
      <c r="BO25" s="548" t="str">
        <f>IF(BN25="対象",ROUNDDOWN(L25*VLOOKUP(K25,【参考】数式用!$A$4:$J$42,10,FALSE)*AA25,0),"")</f>
        <v/>
      </c>
      <c r="BP25" t="str">
        <f t="shared" si="25"/>
        <v/>
      </c>
    </row>
    <row r="26" spans="1:73" s="260" customFormat="1" ht="109.95" customHeight="1" thickBot="1">
      <c r="A26" s="306">
        <v>14</v>
      </c>
      <c r="B26" s="690" t="str">
        <f>IF(基本情報入力シート!B48="","",基本情報入力シート!B48)</f>
        <v/>
      </c>
      <c r="C26" s="691"/>
      <c r="D26" s="691"/>
      <c r="E26" s="691"/>
      <c r="F26" s="692"/>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40" t="str">
        <f>IF(基本情報入力シート!AF48=0, "",基本情報入力シート!AF48)</f>
        <v/>
      </c>
      <c r="M26" s="507" t="str">
        <f>IF('別紙様式2-2（個票（４、５月））'!M26="","",'別紙様式2-2（個票（４、５月））'!M26)</f>
        <v/>
      </c>
      <c r="N26" s="506" t="str">
        <f>IF('別紙様式2-2（個票（４、５月））'!N26="","",'別紙様式2-2（個票（４、５月））'!N26)</f>
        <v/>
      </c>
      <c r="O26" s="289"/>
      <c r="P26" s="537"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01"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38" t="str">
        <f>IFERROR(VLOOKUP(K26,【参考】数式用!$A$2:$N$57,14,FALSE),"")</f>
        <v/>
      </c>
      <c r="AP26" s="538" t="str">
        <f t="shared" si="14"/>
        <v/>
      </c>
      <c r="AQ26" s="542" t="str">
        <f t="shared" si="1"/>
        <v/>
      </c>
      <c r="AR26" s="542" t="str">
        <f t="shared" si="26"/>
        <v>キャリアパス要件Ⅰ・Ⅱ_</v>
      </c>
      <c r="AS26" s="522" t="str">
        <f t="shared" si="2"/>
        <v>入力済</v>
      </c>
      <c r="AT26" s="538" t="str">
        <f t="shared" si="15"/>
        <v/>
      </c>
      <c r="AU26" s="522" t="str">
        <f t="shared" si="3"/>
        <v>入力済</v>
      </c>
      <c r="AV26" s="522" t="str">
        <f t="shared" si="4"/>
        <v/>
      </c>
      <c r="AW26" s="522" t="str">
        <f t="shared" si="16"/>
        <v/>
      </c>
      <c r="AX26" s="538" t="str">
        <f t="shared" si="5"/>
        <v/>
      </c>
      <c r="AY26" s="522" t="str">
        <f>IFERROR(VLOOKUP(K26,【参考】数式用!$AR$3:$AS$49, 2, FALSE), "")</f>
        <v/>
      </c>
      <c r="AZ26" s="538" t="str">
        <f t="shared" si="17"/>
        <v/>
      </c>
      <c r="BA26" s="541" t="str">
        <f t="shared" si="6"/>
        <v>入力済</v>
      </c>
      <c r="BB26" s="522" t="str">
        <f>IFERROR(VLOOKUP(K26,【参考】数式用!$AX$3:$AY$59, 2, FALSE), "")</f>
        <v/>
      </c>
      <c r="BC26" s="538" t="str">
        <f t="shared" si="18"/>
        <v/>
      </c>
      <c r="BD26" s="541" t="str">
        <f t="shared" si="7"/>
        <v>入力済</v>
      </c>
      <c r="BE26" s="541" t="str">
        <f t="shared" si="19"/>
        <v/>
      </c>
      <c r="BF26" s="541" t="str">
        <f t="shared" si="20"/>
        <v/>
      </c>
      <c r="BG26" s="541" t="str">
        <f t="shared" si="21"/>
        <v/>
      </c>
      <c r="BH26" s="541" t="str">
        <f t="shared" si="8"/>
        <v/>
      </c>
      <c r="BI26" s="541" t="str">
        <f t="shared" si="9"/>
        <v/>
      </c>
      <c r="BL26" t="str">
        <f t="shared" si="22"/>
        <v/>
      </c>
      <c r="BM26" t="str">
        <f t="shared" si="23"/>
        <v/>
      </c>
      <c r="BN26" t="str">
        <f t="shared" si="24"/>
        <v/>
      </c>
      <c r="BO26" s="548" t="str">
        <f>IF(BN26="対象",ROUNDDOWN(L26*VLOOKUP(K26,【参考】数式用!$A$4:$J$42,10,FALSE)*AA26,0),"")</f>
        <v/>
      </c>
      <c r="BP26" t="str">
        <f t="shared" si="25"/>
        <v/>
      </c>
    </row>
    <row r="27" spans="1:73" s="260" customFormat="1" ht="109.95" customHeight="1" thickBot="1">
      <c r="A27" s="306">
        <v>15</v>
      </c>
      <c r="B27" s="690" t="str">
        <f>IF(基本情報入力シート!B49="","",基本情報入力シート!B49)</f>
        <v/>
      </c>
      <c r="C27" s="691"/>
      <c r="D27" s="691"/>
      <c r="E27" s="691"/>
      <c r="F27" s="692"/>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40" t="str">
        <f>IF(基本情報入力シート!AF49=0, "",基本情報入力シート!AF49)</f>
        <v/>
      </c>
      <c r="M27" s="507" t="str">
        <f>IF('別紙様式2-2（個票（４、５月））'!M27="","",'別紙様式2-2（個票（４、５月））'!M27)</f>
        <v/>
      </c>
      <c r="N27" s="506" t="str">
        <f>IF('別紙様式2-2（個票（４、５月））'!N27="","",'別紙様式2-2（個票（４、５月））'!N27)</f>
        <v/>
      </c>
      <c r="O27" s="289"/>
      <c r="P27" s="537"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01"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38" t="str">
        <f>IFERROR(VLOOKUP(K27,【参考】数式用!$A$2:$N$57,14,FALSE),"")</f>
        <v/>
      </c>
      <c r="AP27" s="538" t="str">
        <f t="shared" si="14"/>
        <v/>
      </c>
      <c r="AQ27" s="542" t="str">
        <f t="shared" si="1"/>
        <v/>
      </c>
      <c r="AR27" s="542" t="str">
        <f t="shared" si="26"/>
        <v>キャリアパス要件Ⅰ・Ⅱ_</v>
      </c>
      <c r="AS27" s="522" t="str">
        <f t="shared" si="2"/>
        <v>入力済</v>
      </c>
      <c r="AT27" s="538" t="str">
        <f t="shared" si="15"/>
        <v/>
      </c>
      <c r="AU27" s="522" t="str">
        <f t="shared" si="3"/>
        <v>入力済</v>
      </c>
      <c r="AV27" s="522" t="str">
        <f t="shared" si="4"/>
        <v/>
      </c>
      <c r="AW27" s="522" t="str">
        <f t="shared" si="16"/>
        <v/>
      </c>
      <c r="AX27" s="538" t="str">
        <f t="shared" si="5"/>
        <v/>
      </c>
      <c r="AY27" s="522" t="str">
        <f>IFERROR(VLOOKUP(K27,【参考】数式用!$AR$3:$AS$49, 2, FALSE), "")</f>
        <v/>
      </c>
      <c r="AZ27" s="538" t="str">
        <f t="shared" si="17"/>
        <v/>
      </c>
      <c r="BA27" s="541" t="str">
        <f t="shared" si="6"/>
        <v>入力済</v>
      </c>
      <c r="BB27" s="522" t="str">
        <f>IFERROR(VLOOKUP(K27,【参考】数式用!$AX$3:$AY$59, 2, FALSE), "")</f>
        <v/>
      </c>
      <c r="BC27" s="538" t="str">
        <f t="shared" si="18"/>
        <v/>
      </c>
      <c r="BD27" s="541" t="str">
        <f t="shared" si="7"/>
        <v>入力済</v>
      </c>
      <c r="BE27" s="541" t="str">
        <f t="shared" si="19"/>
        <v/>
      </c>
      <c r="BF27" s="541" t="str">
        <f t="shared" si="20"/>
        <v/>
      </c>
      <c r="BG27" s="541" t="str">
        <f t="shared" si="21"/>
        <v/>
      </c>
      <c r="BH27" s="541" t="str">
        <f t="shared" si="8"/>
        <v/>
      </c>
      <c r="BI27" s="541" t="str">
        <f t="shared" si="9"/>
        <v/>
      </c>
      <c r="BL27" t="str">
        <f t="shared" si="22"/>
        <v/>
      </c>
      <c r="BM27" t="str">
        <f t="shared" si="23"/>
        <v/>
      </c>
      <c r="BN27" t="str">
        <f t="shared" si="24"/>
        <v/>
      </c>
      <c r="BO27" s="548" t="str">
        <f>IF(BN27="対象",ROUNDDOWN(L27*VLOOKUP(K27,【参考】数式用!$A$4:$J$42,10,FALSE)*AA27,0),"")</f>
        <v/>
      </c>
      <c r="BP27" t="str">
        <f t="shared" si="25"/>
        <v/>
      </c>
    </row>
    <row r="28" spans="1:73" s="260" customFormat="1" ht="109.95" customHeight="1" thickBot="1">
      <c r="A28" s="306">
        <v>16</v>
      </c>
      <c r="B28" s="690" t="str">
        <f>IF(基本情報入力シート!B50="","",基本情報入力シート!B50)</f>
        <v/>
      </c>
      <c r="C28" s="691"/>
      <c r="D28" s="691"/>
      <c r="E28" s="691"/>
      <c r="F28" s="692"/>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40" t="str">
        <f>IF(基本情報入力シート!AF50=0, "",基本情報入力シート!AF50)</f>
        <v/>
      </c>
      <c r="M28" s="507" t="str">
        <f>IF('別紙様式2-2（個票（４、５月））'!M28="","",'別紙様式2-2（個票（４、５月））'!M28)</f>
        <v/>
      </c>
      <c r="N28" s="506" t="str">
        <f>IF('別紙様式2-2（個票（４、５月））'!N28="","",'別紙様式2-2（個票（４、５月））'!N28)</f>
        <v/>
      </c>
      <c r="O28" s="289"/>
      <c r="P28" s="537"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01"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38" t="str">
        <f>IFERROR(VLOOKUP(K28,【参考】数式用!$A$2:$N$57,14,FALSE),"")</f>
        <v/>
      </c>
      <c r="AP28" s="538" t="str">
        <f t="shared" si="14"/>
        <v/>
      </c>
      <c r="AQ28" s="542" t="str">
        <f t="shared" si="1"/>
        <v/>
      </c>
      <c r="AR28" s="542" t="str">
        <f t="shared" si="26"/>
        <v>キャリアパス要件Ⅰ・Ⅱ_</v>
      </c>
      <c r="AS28" s="522" t="str">
        <f t="shared" si="2"/>
        <v>入力済</v>
      </c>
      <c r="AT28" s="538" t="str">
        <f t="shared" si="15"/>
        <v/>
      </c>
      <c r="AU28" s="522" t="str">
        <f t="shared" si="3"/>
        <v>入力済</v>
      </c>
      <c r="AV28" s="522" t="str">
        <f t="shared" si="4"/>
        <v/>
      </c>
      <c r="AW28" s="522" t="str">
        <f t="shared" si="16"/>
        <v/>
      </c>
      <c r="AX28" s="538" t="str">
        <f t="shared" si="5"/>
        <v/>
      </c>
      <c r="AY28" s="522" t="str">
        <f>IFERROR(VLOOKUP(K28,【参考】数式用!$AR$3:$AS$49, 2, FALSE), "")</f>
        <v/>
      </c>
      <c r="AZ28" s="538" t="str">
        <f t="shared" si="17"/>
        <v/>
      </c>
      <c r="BA28" s="541" t="str">
        <f t="shared" si="6"/>
        <v>入力済</v>
      </c>
      <c r="BB28" s="522" t="str">
        <f>IFERROR(VLOOKUP(K28,【参考】数式用!$AX$3:$AY$59, 2, FALSE), "")</f>
        <v/>
      </c>
      <c r="BC28" s="538" t="str">
        <f t="shared" si="18"/>
        <v/>
      </c>
      <c r="BD28" s="541" t="str">
        <f t="shared" si="7"/>
        <v>入力済</v>
      </c>
      <c r="BE28" s="541" t="str">
        <f t="shared" si="19"/>
        <v/>
      </c>
      <c r="BF28" s="541" t="str">
        <f t="shared" si="20"/>
        <v/>
      </c>
      <c r="BG28" s="541" t="str">
        <f t="shared" si="21"/>
        <v/>
      </c>
      <c r="BH28" s="541" t="str">
        <f t="shared" si="8"/>
        <v/>
      </c>
      <c r="BI28" s="541" t="str">
        <f t="shared" si="9"/>
        <v/>
      </c>
      <c r="BL28" t="str">
        <f t="shared" si="22"/>
        <v/>
      </c>
      <c r="BM28" t="str">
        <f t="shared" si="23"/>
        <v/>
      </c>
      <c r="BN28" t="str">
        <f t="shared" si="24"/>
        <v/>
      </c>
      <c r="BO28" s="548" t="str">
        <f>IF(BN28="対象",ROUNDDOWN(L28*VLOOKUP(K28,【参考】数式用!$A$4:$J$42,10,FALSE)*AA28,0),"")</f>
        <v/>
      </c>
      <c r="BP28" t="str">
        <f t="shared" si="25"/>
        <v/>
      </c>
    </row>
    <row r="29" spans="1:73" s="260" customFormat="1" ht="109.95" customHeight="1" thickBot="1">
      <c r="A29" s="306">
        <v>17</v>
      </c>
      <c r="B29" s="690" t="str">
        <f>IF(基本情報入力シート!B51="","",基本情報入力シート!B51)</f>
        <v/>
      </c>
      <c r="C29" s="691"/>
      <c r="D29" s="691"/>
      <c r="E29" s="691"/>
      <c r="F29" s="692"/>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40" t="str">
        <f>IF(基本情報入力シート!AF51=0, "",基本情報入力シート!AF51)</f>
        <v/>
      </c>
      <c r="M29" s="507" t="str">
        <f>IF('別紙様式2-2（個票（４、５月））'!M29="","",'別紙様式2-2（個票（４、５月））'!M29)</f>
        <v/>
      </c>
      <c r="N29" s="506" t="str">
        <f>IF('別紙様式2-2（個票（４、５月））'!N29="","",'別紙様式2-2（個票（４、５月））'!N29)</f>
        <v/>
      </c>
      <c r="O29" s="289"/>
      <c r="P29" s="537"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01"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38" t="str">
        <f>IFERROR(VLOOKUP(K29,【参考】数式用!$A$2:$N$57,14,FALSE),"")</f>
        <v/>
      </c>
      <c r="AP29" s="538" t="str">
        <f t="shared" si="14"/>
        <v/>
      </c>
      <c r="AQ29" s="542" t="str">
        <f t="shared" si="1"/>
        <v/>
      </c>
      <c r="AR29" s="542" t="str">
        <f t="shared" si="26"/>
        <v>キャリアパス要件Ⅰ・Ⅱ_</v>
      </c>
      <c r="AS29" s="522" t="str">
        <f t="shared" si="2"/>
        <v>入力済</v>
      </c>
      <c r="AT29" s="538" t="str">
        <f t="shared" si="15"/>
        <v/>
      </c>
      <c r="AU29" s="522" t="str">
        <f t="shared" si="3"/>
        <v>入力済</v>
      </c>
      <c r="AV29" s="522" t="str">
        <f t="shared" si="4"/>
        <v/>
      </c>
      <c r="AW29" s="522" t="str">
        <f t="shared" si="16"/>
        <v/>
      </c>
      <c r="AX29" s="538" t="str">
        <f t="shared" si="5"/>
        <v/>
      </c>
      <c r="AY29" s="522" t="str">
        <f>IFERROR(VLOOKUP(K29,【参考】数式用!$AR$3:$AS$49, 2, FALSE), "")</f>
        <v/>
      </c>
      <c r="AZ29" s="538" t="str">
        <f t="shared" si="17"/>
        <v/>
      </c>
      <c r="BA29" s="541" t="str">
        <f t="shared" si="6"/>
        <v>入力済</v>
      </c>
      <c r="BB29" s="522" t="str">
        <f>IFERROR(VLOOKUP(K29,【参考】数式用!$AX$3:$AY$59, 2, FALSE), "")</f>
        <v/>
      </c>
      <c r="BC29" s="538" t="str">
        <f t="shared" si="18"/>
        <v/>
      </c>
      <c r="BD29" s="541" t="str">
        <f t="shared" si="7"/>
        <v>入力済</v>
      </c>
      <c r="BE29" s="541" t="str">
        <f t="shared" si="19"/>
        <v/>
      </c>
      <c r="BF29" s="541" t="str">
        <f t="shared" si="20"/>
        <v/>
      </c>
      <c r="BG29" s="541" t="str">
        <f t="shared" si="21"/>
        <v/>
      </c>
      <c r="BH29" s="541" t="str">
        <f t="shared" si="8"/>
        <v/>
      </c>
      <c r="BI29" s="541" t="str">
        <f t="shared" si="9"/>
        <v/>
      </c>
      <c r="BL29" t="str">
        <f t="shared" si="22"/>
        <v/>
      </c>
      <c r="BM29" t="str">
        <f t="shared" si="23"/>
        <v/>
      </c>
      <c r="BN29" t="str">
        <f t="shared" si="24"/>
        <v/>
      </c>
      <c r="BO29" s="548" t="str">
        <f>IF(BN29="対象",ROUNDDOWN(L29*VLOOKUP(K29,【参考】数式用!$A$4:$J$42,10,FALSE)*AA29,0),"")</f>
        <v/>
      </c>
      <c r="BP29" t="str">
        <f t="shared" si="25"/>
        <v/>
      </c>
    </row>
    <row r="30" spans="1:73" s="260" customFormat="1" ht="109.95" customHeight="1" thickBot="1">
      <c r="A30" s="306">
        <v>18</v>
      </c>
      <c r="B30" s="690" t="str">
        <f>IF(基本情報入力シート!B52="","",基本情報入力シート!B52)</f>
        <v/>
      </c>
      <c r="C30" s="691"/>
      <c r="D30" s="691"/>
      <c r="E30" s="691"/>
      <c r="F30" s="692"/>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40" t="str">
        <f>IF(基本情報入力シート!AF52=0, "",基本情報入力シート!AF52)</f>
        <v/>
      </c>
      <c r="M30" s="507" t="str">
        <f>IF('別紙様式2-2（個票（４、５月））'!M30="","",'別紙様式2-2（個票（４、５月））'!M30)</f>
        <v/>
      </c>
      <c r="N30" s="506" t="str">
        <f>IF('別紙様式2-2（個票（４、５月））'!N30="","",'別紙様式2-2（個票（４、５月））'!N30)</f>
        <v/>
      </c>
      <c r="O30" s="289"/>
      <c r="P30" s="537"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01"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38" t="str">
        <f>IFERROR(VLOOKUP(K30,【参考】数式用!$A$2:$N$57,14,FALSE),"")</f>
        <v/>
      </c>
      <c r="AP30" s="538" t="str">
        <f t="shared" si="14"/>
        <v/>
      </c>
      <c r="AQ30" s="542" t="str">
        <f t="shared" si="1"/>
        <v/>
      </c>
      <c r="AR30" s="542" t="str">
        <f t="shared" si="26"/>
        <v>キャリアパス要件Ⅰ・Ⅱ_</v>
      </c>
      <c r="AS30" s="522" t="str">
        <f t="shared" si="2"/>
        <v>入力済</v>
      </c>
      <c r="AT30" s="538" t="str">
        <f t="shared" si="15"/>
        <v/>
      </c>
      <c r="AU30" s="522" t="str">
        <f t="shared" si="3"/>
        <v>入力済</v>
      </c>
      <c r="AV30" s="522" t="str">
        <f t="shared" si="4"/>
        <v/>
      </c>
      <c r="AW30" s="522" t="str">
        <f t="shared" si="16"/>
        <v/>
      </c>
      <c r="AX30" s="538" t="str">
        <f t="shared" si="5"/>
        <v/>
      </c>
      <c r="AY30" s="522" t="str">
        <f>IFERROR(VLOOKUP(K30,【参考】数式用!$AR$3:$AS$49, 2, FALSE), "")</f>
        <v/>
      </c>
      <c r="AZ30" s="538" t="str">
        <f t="shared" si="17"/>
        <v/>
      </c>
      <c r="BA30" s="541" t="str">
        <f t="shared" si="6"/>
        <v>入力済</v>
      </c>
      <c r="BB30" s="522" t="str">
        <f>IFERROR(VLOOKUP(K30,【参考】数式用!$AX$3:$AY$59, 2, FALSE), "")</f>
        <v/>
      </c>
      <c r="BC30" s="538" t="str">
        <f t="shared" si="18"/>
        <v/>
      </c>
      <c r="BD30" s="541" t="str">
        <f t="shared" si="7"/>
        <v>入力済</v>
      </c>
      <c r="BE30" s="541" t="str">
        <f t="shared" si="19"/>
        <v/>
      </c>
      <c r="BF30" s="541" t="str">
        <f t="shared" si="20"/>
        <v/>
      </c>
      <c r="BG30" s="541" t="str">
        <f t="shared" si="21"/>
        <v/>
      </c>
      <c r="BH30" s="541" t="str">
        <f t="shared" si="8"/>
        <v/>
      </c>
      <c r="BI30" s="541" t="str">
        <f t="shared" si="9"/>
        <v/>
      </c>
      <c r="BL30" t="str">
        <f t="shared" si="22"/>
        <v/>
      </c>
      <c r="BM30" t="str">
        <f t="shared" si="23"/>
        <v/>
      </c>
      <c r="BN30" t="str">
        <f t="shared" si="24"/>
        <v/>
      </c>
      <c r="BO30" s="548" t="str">
        <f>IF(BN30="対象",ROUNDDOWN(L30*VLOOKUP(K30,【参考】数式用!$A$4:$J$42,10,FALSE)*AA30,0),"")</f>
        <v/>
      </c>
      <c r="BP30" t="str">
        <f t="shared" si="25"/>
        <v/>
      </c>
    </row>
    <row r="31" spans="1:73" s="260" customFormat="1" ht="109.95" customHeight="1" thickBot="1">
      <c r="A31" s="306">
        <v>19</v>
      </c>
      <c r="B31" s="690" t="str">
        <f>IF(基本情報入力シート!B53="","",基本情報入力シート!B53)</f>
        <v/>
      </c>
      <c r="C31" s="691"/>
      <c r="D31" s="691"/>
      <c r="E31" s="691"/>
      <c r="F31" s="692"/>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40" t="str">
        <f>IF(基本情報入力シート!AF53=0, "",基本情報入力シート!AF53)</f>
        <v/>
      </c>
      <c r="M31" s="507" t="str">
        <f>IF('別紙様式2-2（個票（４、５月））'!M31="","",'別紙様式2-2（個票（４、５月））'!M31)</f>
        <v/>
      </c>
      <c r="N31" s="506" t="str">
        <f>IF('別紙様式2-2（個票（４、５月））'!N31="","",'別紙様式2-2（個票（４、５月））'!N31)</f>
        <v/>
      </c>
      <c r="O31" s="289"/>
      <c r="P31" s="537"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01"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38" t="str">
        <f>IFERROR(VLOOKUP(K31,【参考】数式用!$A$2:$N$57,14,FALSE),"")</f>
        <v/>
      </c>
      <c r="AP31" s="538" t="str">
        <f t="shared" si="14"/>
        <v/>
      </c>
      <c r="AQ31" s="542" t="str">
        <f t="shared" si="1"/>
        <v/>
      </c>
      <c r="AR31" s="542" t="str">
        <f t="shared" si="26"/>
        <v>キャリアパス要件Ⅰ・Ⅱ_</v>
      </c>
      <c r="AS31" s="522" t="str">
        <f t="shared" si="2"/>
        <v>入力済</v>
      </c>
      <c r="AT31" s="538" t="str">
        <f t="shared" si="15"/>
        <v/>
      </c>
      <c r="AU31" s="522" t="str">
        <f t="shared" si="3"/>
        <v>入力済</v>
      </c>
      <c r="AV31" s="522" t="str">
        <f t="shared" si="4"/>
        <v/>
      </c>
      <c r="AW31" s="522" t="str">
        <f t="shared" si="16"/>
        <v/>
      </c>
      <c r="AX31" s="538" t="str">
        <f t="shared" si="5"/>
        <v/>
      </c>
      <c r="AY31" s="522" t="str">
        <f>IFERROR(VLOOKUP(K31,【参考】数式用!$AR$3:$AS$49, 2, FALSE), "")</f>
        <v/>
      </c>
      <c r="AZ31" s="538" t="str">
        <f t="shared" si="17"/>
        <v/>
      </c>
      <c r="BA31" s="541" t="str">
        <f t="shared" si="6"/>
        <v>入力済</v>
      </c>
      <c r="BB31" s="522" t="str">
        <f>IFERROR(VLOOKUP(K31,【参考】数式用!$AX$3:$AY$59, 2, FALSE), "")</f>
        <v/>
      </c>
      <c r="BC31" s="538" t="str">
        <f t="shared" si="18"/>
        <v/>
      </c>
      <c r="BD31" s="541" t="str">
        <f t="shared" si="7"/>
        <v>入力済</v>
      </c>
      <c r="BE31" s="541" t="str">
        <f t="shared" si="19"/>
        <v/>
      </c>
      <c r="BF31" s="541" t="str">
        <f t="shared" si="20"/>
        <v/>
      </c>
      <c r="BG31" s="541" t="str">
        <f t="shared" si="21"/>
        <v/>
      </c>
      <c r="BH31" s="541" t="str">
        <f t="shared" si="8"/>
        <v/>
      </c>
      <c r="BI31" s="541" t="str">
        <f t="shared" si="9"/>
        <v/>
      </c>
      <c r="BL31" t="str">
        <f t="shared" si="22"/>
        <v/>
      </c>
      <c r="BM31" t="str">
        <f t="shared" si="23"/>
        <v/>
      </c>
      <c r="BN31" t="str">
        <f t="shared" si="24"/>
        <v/>
      </c>
      <c r="BO31" s="548" t="str">
        <f>IF(BN31="対象",ROUNDDOWN(L31*VLOOKUP(K31,【参考】数式用!$A$4:$J$42,10,FALSE)*AA31,0),"")</f>
        <v/>
      </c>
      <c r="BP31" t="str">
        <f t="shared" si="25"/>
        <v/>
      </c>
    </row>
    <row r="32" spans="1:73" s="260" customFormat="1" ht="109.95" customHeight="1" thickBot="1">
      <c r="A32" s="306">
        <v>20</v>
      </c>
      <c r="B32" s="690" t="str">
        <f>IF(基本情報入力シート!B54="","",基本情報入力シート!B54)</f>
        <v/>
      </c>
      <c r="C32" s="691"/>
      <c r="D32" s="691"/>
      <c r="E32" s="691"/>
      <c r="F32" s="692"/>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40" t="str">
        <f>IF(基本情報入力シート!AF54=0, "",基本情報入力シート!AF54)</f>
        <v/>
      </c>
      <c r="M32" s="507" t="str">
        <f>IF('別紙様式2-2（個票（４、５月））'!M32="","",'別紙様式2-2（個票（４、５月））'!M32)</f>
        <v/>
      </c>
      <c r="N32" s="506" t="str">
        <f>IF('別紙様式2-2（個票（４、５月））'!N32="","",'別紙様式2-2（個票（４、５月））'!N32)</f>
        <v/>
      </c>
      <c r="O32" s="289"/>
      <c r="P32" s="537"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01"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38" t="str">
        <f>IFERROR(VLOOKUP(K32,【参考】数式用!$A$2:$N$57,14,FALSE),"")</f>
        <v/>
      </c>
      <c r="AP32" s="538" t="str">
        <f t="shared" si="14"/>
        <v/>
      </c>
      <c r="AQ32" s="542" t="str">
        <f t="shared" si="1"/>
        <v/>
      </c>
      <c r="AR32" s="542" t="str">
        <f t="shared" si="26"/>
        <v>キャリアパス要件Ⅰ・Ⅱ_</v>
      </c>
      <c r="AS32" s="522" t="str">
        <f t="shared" si="2"/>
        <v>入力済</v>
      </c>
      <c r="AT32" s="538" t="str">
        <f t="shared" si="15"/>
        <v/>
      </c>
      <c r="AU32" s="522" t="str">
        <f t="shared" si="3"/>
        <v>入力済</v>
      </c>
      <c r="AV32" s="522" t="str">
        <f t="shared" si="4"/>
        <v/>
      </c>
      <c r="AW32" s="522" t="str">
        <f t="shared" si="16"/>
        <v/>
      </c>
      <c r="AX32" s="538" t="str">
        <f t="shared" si="5"/>
        <v/>
      </c>
      <c r="AY32" s="522" t="str">
        <f>IFERROR(VLOOKUP(K32,【参考】数式用!$AR$3:$AS$49, 2, FALSE), "")</f>
        <v/>
      </c>
      <c r="AZ32" s="538" t="str">
        <f t="shared" si="17"/>
        <v/>
      </c>
      <c r="BA32" s="541" t="str">
        <f t="shared" si="6"/>
        <v>入力済</v>
      </c>
      <c r="BB32" s="522" t="str">
        <f>IFERROR(VLOOKUP(K32,【参考】数式用!$AX$3:$AY$59, 2, FALSE), "")</f>
        <v/>
      </c>
      <c r="BC32" s="538" t="str">
        <f t="shared" si="18"/>
        <v/>
      </c>
      <c r="BD32" s="541" t="str">
        <f t="shared" si="7"/>
        <v>入力済</v>
      </c>
      <c r="BE32" s="541" t="str">
        <f t="shared" si="19"/>
        <v/>
      </c>
      <c r="BF32" s="541" t="str">
        <f t="shared" si="20"/>
        <v/>
      </c>
      <c r="BG32" s="541" t="str">
        <f t="shared" si="21"/>
        <v/>
      </c>
      <c r="BH32" s="541" t="str">
        <f t="shared" si="8"/>
        <v/>
      </c>
      <c r="BI32" s="541" t="str">
        <f t="shared" si="9"/>
        <v/>
      </c>
      <c r="BL32" t="str">
        <f t="shared" si="22"/>
        <v/>
      </c>
      <c r="BM32" t="str">
        <f t="shared" si="23"/>
        <v/>
      </c>
      <c r="BN32" t="str">
        <f t="shared" si="24"/>
        <v/>
      </c>
      <c r="BO32" s="548" t="str">
        <f>IF(BN32="対象",ROUNDDOWN(L32*VLOOKUP(K32,【参考】数式用!$A$4:$J$42,10,FALSE)*AA32,0),"")</f>
        <v/>
      </c>
      <c r="BP32" t="str">
        <f t="shared" si="25"/>
        <v/>
      </c>
    </row>
    <row r="33" spans="1:68" s="260" customFormat="1" ht="109.95" customHeight="1" thickBot="1">
      <c r="A33" s="306">
        <v>21</v>
      </c>
      <c r="B33" s="690" t="str">
        <f>IF(基本情報入力シート!B55="","",基本情報入力シート!B55)</f>
        <v/>
      </c>
      <c r="C33" s="691"/>
      <c r="D33" s="691"/>
      <c r="E33" s="691"/>
      <c r="F33" s="692"/>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40" t="str">
        <f>IF(基本情報入力シート!AF55=0, "",基本情報入力シート!AF55)</f>
        <v/>
      </c>
      <c r="M33" s="507" t="str">
        <f>IF('別紙様式2-2（個票（４、５月））'!M33="","",'別紙様式2-2（個票（４、５月））'!M33)</f>
        <v/>
      </c>
      <c r="N33" s="506" t="str">
        <f>IF('別紙様式2-2（個票（４、５月））'!N33="","",'別紙様式2-2（個票（４、５月））'!N33)</f>
        <v/>
      </c>
      <c r="O33" s="289"/>
      <c r="P33" s="537"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01"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38" t="str">
        <f>IFERROR(VLOOKUP(K33,【参考】数式用!$A$2:$N$57,14,FALSE),"")</f>
        <v/>
      </c>
      <c r="AP33" s="538" t="str">
        <f t="shared" si="14"/>
        <v/>
      </c>
      <c r="AQ33" s="542" t="str">
        <f t="shared" si="1"/>
        <v/>
      </c>
      <c r="AR33" s="542" t="str">
        <f t="shared" si="26"/>
        <v>キャリアパス要件Ⅰ・Ⅱ_</v>
      </c>
      <c r="AS33" s="522" t="str">
        <f t="shared" si="2"/>
        <v>入力済</v>
      </c>
      <c r="AT33" s="538" t="str">
        <f t="shared" si="15"/>
        <v/>
      </c>
      <c r="AU33" s="522" t="str">
        <f t="shared" si="3"/>
        <v>入力済</v>
      </c>
      <c r="AV33" s="522" t="str">
        <f t="shared" si="4"/>
        <v/>
      </c>
      <c r="AW33" s="522" t="str">
        <f t="shared" si="16"/>
        <v/>
      </c>
      <c r="AX33" s="538" t="str">
        <f t="shared" si="5"/>
        <v/>
      </c>
      <c r="AY33" s="522" t="str">
        <f>IFERROR(VLOOKUP(K33,【参考】数式用!$AR$3:$AS$49, 2, FALSE), "")</f>
        <v/>
      </c>
      <c r="AZ33" s="538" t="str">
        <f t="shared" si="17"/>
        <v/>
      </c>
      <c r="BA33" s="541" t="str">
        <f t="shared" si="6"/>
        <v>入力済</v>
      </c>
      <c r="BB33" s="522" t="str">
        <f>IFERROR(VLOOKUP(K33,【参考】数式用!$AX$3:$AY$59, 2, FALSE), "")</f>
        <v/>
      </c>
      <c r="BC33" s="538" t="str">
        <f t="shared" si="18"/>
        <v/>
      </c>
      <c r="BD33" s="541" t="str">
        <f t="shared" si="7"/>
        <v>入力済</v>
      </c>
      <c r="BE33" s="541" t="str">
        <f t="shared" si="19"/>
        <v/>
      </c>
      <c r="BF33" s="541" t="str">
        <f t="shared" si="20"/>
        <v/>
      </c>
      <c r="BG33" s="541" t="str">
        <f t="shared" si="21"/>
        <v/>
      </c>
      <c r="BH33" s="541" t="str">
        <f t="shared" si="8"/>
        <v/>
      </c>
      <c r="BI33" s="541" t="str">
        <f t="shared" si="9"/>
        <v/>
      </c>
      <c r="BL33" t="str">
        <f t="shared" si="22"/>
        <v/>
      </c>
      <c r="BM33" t="str">
        <f t="shared" si="23"/>
        <v/>
      </c>
      <c r="BN33" t="str">
        <f t="shared" si="24"/>
        <v/>
      </c>
      <c r="BO33" s="548" t="str">
        <f>IF(BN33="対象",ROUNDDOWN(L33*VLOOKUP(K33,【参考】数式用!$A$4:$J$42,10,FALSE)*AA33,0),"")</f>
        <v/>
      </c>
      <c r="BP33" t="str">
        <f t="shared" si="25"/>
        <v/>
      </c>
    </row>
    <row r="34" spans="1:68" s="260" customFormat="1" ht="109.95" customHeight="1" thickBot="1">
      <c r="A34" s="306">
        <v>22</v>
      </c>
      <c r="B34" s="690" t="str">
        <f>IF(基本情報入力シート!B56="","",基本情報入力シート!B56)</f>
        <v/>
      </c>
      <c r="C34" s="691"/>
      <c r="D34" s="691"/>
      <c r="E34" s="691"/>
      <c r="F34" s="692"/>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40" t="str">
        <f>IF(基本情報入力シート!AF56=0, "",基本情報入力シート!AF56)</f>
        <v/>
      </c>
      <c r="M34" s="507" t="str">
        <f>IF('別紙様式2-2（個票（４、５月））'!M34="","",'別紙様式2-2（個票（４、５月））'!M34)</f>
        <v/>
      </c>
      <c r="N34" s="506" t="str">
        <f>IF('別紙様式2-2（個票（４、５月））'!N34="","",'別紙様式2-2（個票（４、５月））'!N34)</f>
        <v/>
      </c>
      <c r="O34" s="289"/>
      <c r="P34" s="537"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01"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38" t="str">
        <f>IFERROR(VLOOKUP(K34,【参考】数式用!$A$2:$N$57,14,FALSE),"")</f>
        <v/>
      </c>
      <c r="AP34" s="538" t="str">
        <f t="shared" si="14"/>
        <v/>
      </c>
      <c r="AQ34" s="542" t="str">
        <f t="shared" si="1"/>
        <v/>
      </c>
      <c r="AR34" s="542" t="str">
        <f t="shared" si="26"/>
        <v>キャリアパス要件Ⅰ・Ⅱ_</v>
      </c>
      <c r="AS34" s="522" t="str">
        <f t="shared" si="2"/>
        <v>入力済</v>
      </c>
      <c r="AT34" s="538" t="str">
        <f t="shared" si="15"/>
        <v/>
      </c>
      <c r="AU34" s="522" t="str">
        <f t="shared" si="3"/>
        <v>入力済</v>
      </c>
      <c r="AV34" s="522" t="str">
        <f t="shared" si="4"/>
        <v/>
      </c>
      <c r="AW34" s="522" t="str">
        <f t="shared" si="16"/>
        <v/>
      </c>
      <c r="AX34" s="538" t="str">
        <f t="shared" si="5"/>
        <v/>
      </c>
      <c r="AY34" s="522" t="str">
        <f>IFERROR(VLOOKUP(K34,【参考】数式用!$AR$3:$AS$49, 2, FALSE), "")</f>
        <v/>
      </c>
      <c r="AZ34" s="538" t="str">
        <f t="shared" si="17"/>
        <v/>
      </c>
      <c r="BA34" s="541" t="str">
        <f t="shared" si="6"/>
        <v>入力済</v>
      </c>
      <c r="BB34" s="522" t="str">
        <f>IFERROR(VLOOKUP(K34,【参考】数式用!$AX$3:$AY$59, 2, FALSE), "")</f>
        <v/>
      </c>
      <c r="BC34" s="538" t="str">
        <f t="shared" si="18"/>
        <v/>
      </c>
      <c r="BD34" s="541" t="str">
        <f t="shared" si="7"/>
        <v>入力済</v>
      </c>
      <c r="BE34" s="541" t="str">
        <f t="shared" si="19"/>
        <v/>
      </c>
      <c r="BF34" s="541" t="str">
        <f t="shared" si="20"/>
        <v/>
      </c>
      <c r="BG34" s="541" t="str">
        <f t="shared" si="21"/>
        <v/>
      </c>
      <c r="BH34" s="541" t="str">
        <f t="shared" si="8"/>
        <v/>
      </c>
      <c r="BI34" s="541" t="str">
        <f t="shared" si="9"/>
        <v/>
      </c>
      <c r="BL34" t="str">
        <f t="shared" si="22"/>
        <v/>
      </c>
      <c r="BM34" t="str">
        <f t="shared" si="23"/>
        <v/>
      </c>
      <c r="BN34" t="str">
        <f t="shared" si="24"/>
        <v/>
      </c>
      <c r="BO34" s="548" t="str">
        <f>IF(BN34="対象",ROUNDDOWN(L34*VLOOKUP(K34,【参考】数式用!$A$4:$J$42,10,FALSE)*AA34,0),"")</f>
        <v/>
      </c>
      <c r="BP34" t="str">
        <f t="shared" si="25"/>
        <v/>
      </c>
    </row>
    <row r="35" spans="1:68" s="260" customFormat="1" ht="109.95" customHeight="1" thickBot="1">
      <c r="A35" s="306">
        <v>23</v>
      </c>
      <c r="B35" s="690" t="str">
        <f>IF(基本情報入力シート!B57="","",基本情報入力シート!B57)</f>
        <v/>
      </c>
      <c r="C35" s="691"/>
      <c r="D35" s="691"/>
      <c r="E35" s="691"/>
      <c r="F35" s="692"/>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40" t="str">
        <f>IF(基本情報入力シート!AF57=0, "",基本情報入力シート!AF57)</f>
        <v/>
      </c>
      <c r="M35" s="507" t="str">
        <f>IF('別紙様式2-2（個票（４、５月））'!M35="","",'別紙様式2-2（個票（４、５月））'!M35)</f>
        <v/>
      </c>
      <c r="N35" s="506" t="str">
        <f>IF('別紙様式2-2（個票（４、５月））'!N35="","",'別紙様式2-2（個票（４、５月））'!N35)</f>
        <v/>
      </c>
      <c r="O35" s="289"/>
      <c r="P35" s="537"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01"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38" t="str">
        <f>IFERROR(VLOOKUP(K35,【参考】数式用!$A$2:$N$57,14,FALSE),"")</f>
        <v/>
      </c>
      <c r="AP35" s="538" t="str">
        <f t="shared" si="14"/>
        <v/>
      </c>
      <c r="AQ35" s="542" t="str">
        <f t="shared" si="1"/>
        <v/>
      </c>
      <c r="AR35" s="542" t="str">
        <f t="shared" si="26"/>
        <v>キャリアパス要件Ⅰ・Ⅱ_</v>
      </c>
      <c r="AS35" s="522" t="str">
        <f t="shared" si="2"/>
        <v>入力済</v>
      </c>
      <c r="AT35" s="538" t="str">
        <f t="shared" si="15"/>
        <v/>
      </c>
      <c r="AU35" s="522" t="str">
        <f t="shared" si="3"/>
        <v>入力済</v>
      </c>
      <c r="AV35" s="522" t="str">
        <f t="shared" si="4"/>
        <v/>
      </c>
      <c r="AW35" s="522" t="str">
        <f t="shared" si="16"/>
        <v/>
      </c>
      <c r="AX35" s="538" t="str">
        <f t="shared" si="5"/>
        <v/>
      </c>
      <c r="AY35" s="522" t="str">
        <f>IFERROR(VLOOKUP(K35,【参考】数式用!$AR$3:$AS$49, 2, FALSE), "")</f>
        <v/>
      </c>
      <c r="AZ35" s="538" t="str">
        <f t="shared" si="17"/>
        <v/>
      </c>
      <c r="BA35" s="541" t="str">
        <f t="shared" si="6"/>
        <v>入力済</v>
      </c>
      <c r="BB35" s="522" t="str">
        <f>IFERROR(VLOOKUP(K35,【参考】数式用!$AX$3:$AY$59, 2, FALSE), "")</f>
        <v/>
      </c>
      <c r="BC35" s="538" t="str">
        <f t="shared" si="18"/>
        <v/>
      </c>
      <c r="BD35" s="541" t="str">
        <f t="shared" si="7"/>
        <v>入力済</v>
      </c>
      <c r="BE35" s="541" t="str">
        <f t="shared" si="19"/>
        <v/>
      </c>
      <c r="BF35" s="541" t="str">
        <f t="shared" si="20"/>
        <v/>
      </c>
      <c r="BG35" s="541" t="str">
        <f t="shared" si="21"/>
        <v/>
      </c>
      <c r="BH35" s="541" t="str">
        <f t="shared" si="8"/>
        <v/>
      </c>
      <c r="BI35" s="541" t="str">
        <f t="shared" si="9"/>
        <v/>
      </c>
      <c r="BL35" t="str">
        <f t="shared" si="22"/>
        <v/>
      </c>
      <c r="BM35" t="str">
        <f t="shared" si="23"/>
        <v/>
      </c>
      <c r="BN35" t="str">
        <f t="shared" si="24"/>
        <v/>
      </c>
      <c r="BO35" s="548" t="str">
        <f>IF(BN35="対象",ROUNDDOWN(L35*VLOOKUP(K35,【参考】数式用!$A$4:$J$42,10,FALSE)*AA35,0),"")</f>
        <v/>
      </c>
      <c r="BP35" t="str">
        <f t="shared" si="25"/>
        <v/>
      </c>
    </row>
    <row r="36" spans="1:68" s="260" customFormat="1" ht="109.95" customHeight="1" thickBot="1">
      <c r="A36" s="306">
        <v>24</v>
      </c>
      <c r="B36" s="690" t="str">
        <f>IF(基本情報入力シート!B58="","",基本情報入力シート!B58)</f>
        <v/>
      </c>
      <c r="C36" s="691"/>
      <c r="D36" s="691"/>
      <c r="E36" s="691"/>
      <c r="F36" s="692"/>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40" t="str">
        <f>IF(基本情報入力シート!AF58=0, "",基本情報入力シート!AF58)</f>
        <v/>
      </c>
      <c r="M36" s="507" t="str">
        <f>IF('別紙様式2-2（個票（４、５月））'!M36="","",'別紙様式2-2（個票（４、５月））'!M36)</f>
        <v/>
      </c>
      <c r="N36" s="506" t="str">
        <f>IF('別紙様式2-2（個票（４、５月））'!N36="","",'別紙様式2-2（個票（４、５月））'!N36)</f>
        <v/>
      </c>
      <c r="O36" s="289"/>
      <c r="P36" s="537"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01"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38" t="str">
        <f>IFERROR(VLOOKUP(K36,【参考】数式用!$A$2:$N$57,14,FALSE),"")</f>
        <v/>
      </c>
      <c r="AP36" s="538" t="str">
        <f t="shared" si="14"/>
        <v/>
      </c>
      <c r="AQ36" s="542" t="str">
        <f t="shared" si="1"/>
        <v/>
      </c>
      <c r="AR36" s="542" t="str">
        <f t="shared" si="26"/>
        <v>キャリアパス要件Ⅰ・Ⅱ_</v>
      </c>
      <c r="AS36" s="522" t="str">
        <f t="shared" si="2"/>
        <v>入力済</v>
      </c>
      <c r="AT36" s="538" t="str">
        <f t="shared" si="15"/>
        <v/>
      </c>
      <c r="AU36" s="522" t="str">
        <f t="shared" si="3"/>
        <v>入力済</v>
      </c>
      <c r="AV36" s="522" t="str">
        <f t="shared" si="4"/>
        <v/>
      </c>
      <c r="AW36" s="522" t="str">
        <f t="shared" si="16"/>
        <v/>
      </c>
      <c r="AX36" s="538" t="str">
        <f t="shared" si="5"/>
        <v/>
      </c>
      <c r="AY36" s="522" t="str">
        <f>IFERROR(VLOOKUP(K36,【参考】数式用!$AR$3:$AS$49, 2, FALSE), "")</f>
        <v/>
      </c>
      <c r="AZ36" s="538" t="str">
        <f t="shared" si="17"/>
        <v/>
      </c>
      <c r="BA36" s="541" t="str">
        <f t="shared" si="6"/>
        <v>入力済</v>
      </c>
      <c r="BB36" s="522" t="str">
        <f>IFERROR(VLOOKUP(K36,【参考】数式用!$AX$3:$AY$59, 2, FALSE), "")</f>
        <v/>
      </c>
      <c r="BC36" s="538" t="str">
        <f t="shared" si="18"/>
        <v/>
      </c>
      <c r="BD36" s="541" t="str">
        <f t="shared" si="7"/>
        <v>入力済</v>
      </c>
      <c r="BE36" s="541" t="str">
        <f t="shared" si="19"/>
        <v/>
      </c>
      <c r="BF36" s="541" t="str">
        <f t="shared" si="20"/>
        <v/>
      </c>
      <c r="BG36" s="541" t="str">
        <f t="shared" si="21"/>
        <v/>
      </c>
      <c r="BH36" s="541" t="str">
        <f t="shared" si="8"/>
        <v/>
      </c>
      <c r="BI36" s="541" t="str">
        <f t="shared" si="9"/>
        <v/>
      </c>
      <c r="BL36" t="str">
        <f t="shared" si="22"/>
        <v/>
      </c>
      <c r="BM36" t="str">
        <f t="shared" si="23"/>
        <v/>
      </c>
      <c r="BN36" t="str">
        <f t="shared" si="24"/>
        <v/>
      </c>
      <c r="BO36" s="548" t="str">
        <f>IF(BN36="対象",ROUNDDOWN(L36*VLOOKUP(K36,【参考】数式用!$A$4:$J$42,10,FALSE)*AA36,0),"")</f>
        <v/>
      </c>
      <c r="BP36" t="str">
        <f t="shared" si="25"/>
        <v/>
      </c>
    </row>
    <row r="37" spans="1:68" s="260" customFormat="1" ht="109.95" customHeight="1" thickBot="1">
      <c r="A37" s="306">
        <v>25</v>
      </c>
      <c r="B37" s="690" t="str">
        <f>IF(基本情報入力シート!B59="","",基本情報入力シート!B59)</f>
        <v/>
      </c>
      <c r="C37" s="691"/>
      <c r="D37" s="691"/>
      <c r="E37" s="691"/>
      <c r="F37" s="692"/>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40" t="str">
        <f>IF(基本情報入力シート!AF59=0, "",基本情報入力シート!AF59)</f>
        <v/>
      </c>
      <c r="M37" s="507" t="str">
        <f>IF('別紙様式2-2（個票（４、５月））'!M37="","",'別紙様式2-2（個票（４、５月））'!M37)</f>
        <v/>
      </c>
      <c r="N37" s="506" t="str">
        <f>IF('別紙様式2-2（個票（４、５月））'!N37="","",'別紙様式2-2（個票（４、５月））'!N37)</f>
        <v/>
      </c>
      <c r="O37" s="289"/>
      <c r="P37" s="537"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01"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38" t="str">
        <f>IFERROR(VLOOKUP(K37,【参考】数式用!$A$2:$N$57,14,FALSE),"")</f>
        <v/>
      </c>
      <c r="AP37" s="538" t="str">
        <f t="shared" si="14"/>
        <v/>
      </c>
      <c r="AQ37" s="542" t="str">
        <f t="shared" si="1"/>
        <v/>
      </c>
      <c r="AR37" s="542" t="str">
        <f t="shared" si="26"/>
        <v>キャリアパス要件Ⅰ・Ⅱ_</v>
      </c>
      <c r="AS37" s="522" t="str">
        <f t="shared" si="2"/>
        <v>入力済</v>
      </c>
      <c r="AT37" s="538" t="str">
        <f t="shared" si="15"/>
        <v/>
      </c>
      <c r="AU37" s="522" t="str">
        <f t="shared" si="3"/>
        <v>入力済</v>
      </c>
      <c r="AV37" s="522" t="str">
        <f t="shared" si="4"/>
        <v/>
      </c>
      <c r="AW37" s="522" t="str">
        <f t="shared" si="16"/>
        <v/>
      </c>
      <c r="AX37" s="538" t="str">
        <f t="shared" si="5"/>
        <v/>
      </c>
      <c r="AY37" s="522" t="str">
        <f>IFERROR(VLOOKUP(K37,【参考】数式用!$AR$3:$AS$49, 2, FALSE), "")</f>
        <v/>
      </c>
      <c r="AZ37" s="538" t="str">
        <f t="shared" si="17"/>
        <v/>
      </c>
      <c r="BA37" s="541" t="str">
        <f t="shared" si="6"/>
        <v>入力済</v>
      </c>
      <c r="BB37" s="522" t="str">
        <f>IFERROR(VLOOKUP(K37,【参考】数式用!$AX$3:$AY$59, 2, FALSE), "")</f>
        <v/>
      </c>
      <c r="BC37" s="538" t="str">
        <f t="shared" si="18"/>
        <v/>
      </c>
      <c r="BD37" s="541" t="str">
        <f t="shared" si="7"/>
        <v>入力済</v>
      </c>
      <c r="BE37" s="541" t="str">
        <f t="shared" si="19"/>
        <v/>
      </c>
      <c r="BF37" s="541" t="str">
        <f t="shared" si="20"/>
        <v/>
      </c>
      <c r="BG37" s="541" t="str">
        <f t="shared" si="21"/>
        <v/>
      </c>
      <c r="BH37" s="541" t="str">
        <f t="shared" si="8"/>
        <v/>
      </c>
      <c r="BI37" s="541" t="str">
        <f t="shared" si="9"/>
        <v/>
      </c>
      <c r="BL37" t="str">
        <f t="shared" si="22"/>
        <v/>
      </c>
      <c r="BM37" t="str">
        <f t="shared" si="23"/>
        <v/>
      </c>
      <c r="BN37" t="str">
        <f t="shared" si="24"/>
        <v/>
      </c>
      <c r="BO37" s="548" t="str">
        <f>IF(BN37="対象",ROUNDDOWN(L37*VLOOKUP(K37,【参考】数式用!$A$4:$J$42,10,FALSE)*AA37,0),"")</f>
        <v/>
      </c>
      <c r="BP37" t="str">
        <f t="shared" si="25"/>
        <v/>
      </c>
    </row>
    <row r="38" spans="1:68" s="260" customFormat="1" ht="109.95" customHeight="1" thickBot="1">
      <c r="A38" s="306">
        <v>26</v>
      </c>
      <c r="B38" s="690" t="str">
        <f>IF(基本情報入力シート!B60="","",基本情報入力シート!B60)</f>
        <v/>
      </c>
      <c r="C38" s="691"/>
      <c r="D38" s="691"/>
      <c r="E38" s="691"/>
      <c r="F38" s="692"/>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40" t="str">
        <f>IF(基本情報入力シート!AF60=0, "",基本情報入力シート!AF60)</f>
        <v/>
      </c>
      <c r="M38" s="507" t="str">
        <f>IF('別紙様式2-2（個票（４、５月））'!M38="","",'別紙様式2-2（個票（４、５月））'!M38)</f>
        <v/>
      </c>
      <c r="N38" s="506" t="str">
        <f>IF('別紙様式2-2（個票（４、５月））'!N38="","",'別紙様式2-2（個票（４、５月））'!N38)</f>
        <v/>
      </c>
      <c r="O38" s="289"/>
      <c r="P38" s="537"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01"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38" t="str">
        <f>IFERROR(VLOOKUP(K38,【参考】数式用!$A$2:$N$57,14,FALSE),"")</f>
        <v/>
      </c>
      <c r="AP38" s="538" t="str">
        <f t="shared" si="14"/>
        <v/>
      </c>
      <c r="AQ38" s="542" t="str">
        <f t="shared" si="1"/>
        <v/>
      </c>
      <c r="AR38" s="542" t="str">
        <f t="shared" si="26"/>
        <v>キャリアパス要件Ⅰ・Ⅱ_</v>
      </c>
      <c r="AS38" s="522" t="str">
        <f t="shared" si="2"/>
        <v>入力済</v>
      </c>
      <c r="AT38" s="538" t="str">
        <f t="shared" si="15"/>
        <v/>
      </c>
      <c r="AU38" s="522" t="str">
        <f t="shared" si="3"/>
        <v>入力済</v>
      </c>
      <c r="AV38" s="522" t="str">
        <f t="shared" si="4"/>
        <v/>
      </c>
      <c r="AW38" s="522" t="str">
        <f t="shared" si="16"/>
        <v/>
      </c>
      <c r="AX38" s="538" t="str">
        <f t="shared" si="5"/>
        <v/>
      </c>
      <c r="AY38" s="522" t="str">
        <f>IFERROR(VLOOKUP(K38,【参考】数式用!$AR$3:$AS$49, 2, FALSE), "")</f>
        <v/>
      </c>
      <c r="AZ38" s="538" t="str">
        <f t="shared" si="17"/>
        <v/>
      </c>
      <c r="BA38" s="541" t="str">
        <f t="shared" si="6"/>
        <v>入力済</v>
      </c>
      <c r="BB38" s="522" t="str">
        <f>IFERROR(VLOOKUP(K38,【参考】数式用!$AX$3:$AY$59, 2, FALSE), "")</f>
        <v/>
      </c>
      <c r="BC38" s="538" t="str">
        <f t="shared" si="18"/>
        <v/>
      </c>
      <c r="BD38" s="541" t="str">
        <f t="shared" si="7"/>
        <v>入力済</v>
      </c>
      <c r="BE38" s="541" t="str">
        <f t="shared" si="19"/>
        <v/>
      </c>
      <c r="BF38" s="541" t="str">
        <f t="shared" si="20"/>
        <v/>
      </c>
      <c r="BG38" s="541" t="str">
        <f t="shared" si="21"/>
        <v/>
      </c>
      <c r="BH38" s="541" t="str">
        <f t="shared" si="8"/>
        <v/>
      </c>
      <c r="BI38" s="541" t="str">
        <f t="shared" si="9"/>
        <v/>
      </c>
      <c r="BL38" t="str">
        <f t="shared" si="22"/>
        <v/>
      </c>
      <c r="BM38" t="str">
        <f t="shared" si="23"/>
        <v/>
      </c>
      <c r="BN38" t="str">
        <f t="shared" si="24"/>
        <v/>
      </c>
      <c r="BO38" s="548" t="str">
        <f>IF(BN38="対象",ROUNDDOWN(L38*VLOOKUP(K38,【参考】数式用!$A$4:$J$42,10,FALSE)*AA38,0),"")</f>
        <v/>
      </c>
      <c r="BP38" t="str">
        <f t="shared" si="25"/>
        <v/>
      </c>
    </row>
    <row r="39" spans="1:68" s="260" customFormat="1" ht="109.95" customHeight="1" thickBot="1">
      <c r="A39" s="306">
        <v>27</v>
      </c>
      <c r="B39" s="690" t="str">
        <f>IF(基本情報入力シート!B61="","",基本情報入力シート!B61)</f>
        <v/>
      </c>
      <c r="C39" s="691"/>
      <c r="D39" s="691"/>
      <c r="E39" s="691"/>
      <c r="F39" s="692"/>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40" t="str">
        <f>IF(基本情報入力シート!AF61=0, "",基本情報入力シート!AF61)</f>
        <v/>
      </c>
      <c r="M39" s="507" t="str">
        <f>IF('別紙様式2-2（個票（４、５月））'!M39="","",'別紙様式2-2（個票（４、５月））'!M39)</f>
        <v/>
      </c>
      <c r="N39" s="506" t="str">
        <f>IF('別紙様式2-2（個票（４、５月））'!N39="","",'別紙様式2-2（個票（４、５月））'!N39)</f>
        <v/>
      </c>
      <c r="O39" s="289"/>
      <c r="P39" s="537"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01"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38" t="str">
        <f>IFERROR(VLOOKUP(K39,【参考】数式用!$A$2:$N$57,14,FALSE),"")</f>
        <v/>
      </c>
      <c r="AP39" s="538" t="str">
        <f t="shared" si="14"/>
        <v/>
      </c>
      <c r="AQ39" s="542" t="str">
        <f t="shared" si="1"/>
        <v/>
      </c>
      <c r="AR39" s="542" t="str">
        <f t="shared" si="26"/>
        <v>キャリアパス要件Ⅰ・Ⅱ_</v>
      </c>
      <c r="AS39" s="522" t="str">
        <f t="shared" si="2"/>
        <v>入力済</v>
      </c>
      <c r="AT39" s="538" t="str">
        <f t="shared" si="15"/>
        <v/>
      </c>
      <c r="AU39" s="522" t="str">
        <f t="shared" si="3"/>
        <v>入力済</v>
      </c>
      <c r="AV39" s="522" t="str">
        <f t="shared" si="4"/>
        <v/>
      </c>
      <c r="AW39" s="522" t="str">
        <f t="shared" si="16"/>
        <v/>
      </c>
      <c r="AX39" s="538" t="str">
        <f t="shared" si="5"/>
        <v/>
      </c>
      <c r="AY39" s="522" t="str">
        <f>IFERROR(VLOOKUP(K39,【参考】数式用!$AR$3:$AS$49, 2, FALSE), "")</f>
        <v/>
      </c>
      <c r="AZ39" s="538" t="str">
        <f t="shared" si="17"/>
        <v/>
      </c>
      <c r="BA39" s="541" t="str">
        <f t="shared" si="6"/>
        <v>入力済</v>
      </c>
      <c r="BB39" s="522" t="str">
        <f>IFERROR(VLOOKUP(K39,【参考】数式用!$AX$3:$AY$59, 2, FALSE), "")</f>
        <v/>
      </c>
      <c r="BC39" s="538" t="str">
        <f t="shared" si="18"/>
        <v/>
      </c>
      <c r="BD39" s="541" t="str">
        <f t="shared" si="7"/>
        <v>入力済</v>
      </c>
      <c r="BE39" s="541" t="str">
        <f t="shared" si="19"/>
        <v/>
      </c>
      <c r="BF39" s="541" t="str">
        <f t="shared" si="20"/>
        <v/>
      </c>
      <c r="BG39" s="541" t="str">
        <f t="shared" si="21"/>
        <v/>
      </c>
      <c r="BH39" s="541" t="str">
        <f t="shared" si="8"/>
        <v/>
      </c>
      <c r="BI39" s="541" t="str">
        <f t="shared" si="9"/>
        <v/>
      </c>
      <c r="BL39" t="str">
        <f t="shared" si="22"/>
        <v/>
      </c>
      <c r="BM39" t="str">
        <f t="shared" si="23"/>
        <v/>
      </c>
      <c r="BN39" t="str">
        <f t="shared" si="24"/>
        <v/>
      </c>
      <c r="BO39" s="548" t="str">
        <f>IF(BN39="対象",ROUNDDOWN(L39*VLOOKUP(K39,【参考】数式用!$A$4:$J$42,10,FALSE)*AA39,0),"")</f>
        <v/>
      </c>
      <c r="BP39" t="str">
        <f t="shared" si="25"/>
        <v/>
      </c>
    </row>
    <row r="40" spans="1:68" s="260" customFormat="1" ht="109.95" customHeight="1" thickBot="1">
      <c r="A40" s="306">
        <v>28</v>
      </c>
      <c r="B40" s="690" t="str">
        <f>IF(基本情報入力シート!B62="","",基本情報入力シート!B62)</f>
        <v/>
      </c>
      <c r="C40" s="691"/>
      <c r="D40" s="691"/>
      <c r="E40" s="691"/>
      <c r="F40" s="692"/>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40" t="str">
        <f>IF(基本情報入力シート!AF62=0, "",基本情報入力シート!AF62)</f>
        <v/>
      </c>
      <c r="M40" s="507" t="str">
        <f>IF('別紙様式2-2（個票（４、５月））'!M40="","",'別紙様式2-2（個票（４、５月））'!M40)</f>
        <v/>
      </c>
      <c r="N40" s="506" t="str">
        <f>IF('別紙様式2-2（個票（４、５月））'!N40="","",'別紙様式2-2（個票（４、５月））'!N40)</f>
        <v/>
      </c>
      <c r="O40" s="289"/>
      <c r="P40" s="537"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01"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38" t="str">
        <f>IFERROR(VLOOKUP(K40,【参考】数式用!$A$2:$N$57,14,FALSE),"")</f>
        <v/>
      </c>
      <c r="AP40" s="538" t="str">
        <f t="shared" si="14"/>
        <v/>
      </c>
      <c r="AQ40" s="542" t="str">
        <f t="shared" si="1"/>
        <v/>
      </c>
      <c r="AR40" s="542" t="str">
        <f t="shared" si="26"/>
        <v>キャリアパス要件Ⅰ・Ⅱ_</v>
      </c>
      <c r="AS40" s="522" t="str">
        <f t="shared" si="2"/>
        <v>入力済</v>
      </c>
      <c r="AT40" s="538" t="str">
        <f t="shared" si="15"/>
        <v/>
      </c>
      <c r="AU40" s="522" t="str">
        <f t="shared" si="3"/>
        <v>入力済</v>
      </c>
      <c r="AV40" s="522" t="str">
        <f t="shared" si="4"/>
        <v/>
      </c>
      <c r="AW40" s="522" t="str">
        <f t="shared" si="16"/>
        <v/>
      </c>
      <c r="AX40" s="538" t="str">
        <f t="shared" si="5"/>
        <v/>
      </c>
      <c r="AY40" s="522" t="str">
        <f>IFERROR(VLOOKUP(K40,【参考】数式用!$AR$3:$AS$49, 2, FALSE), "")</f>
        <v/>
      </c>
      <c r="AZ40" s="538" t="str">
        <f t="shared" si="17"/>
        <v/>
      </c>
      <c r="BA40" s="541" t="str">
        <f t="shared" si="6"/>
        <v>入力済</v>
      </c>
      <c r="BB40" s="522" t="str">
        <f>IFERROR(VLOOKUP(K40,【参考】数式用!$AX$3:$AY$59, 2, FALSE), "")</f>
        <v/>
      </c>
      <c r="BC40" s="538" t="str">
        <f t="shared" si="18"/>
        <v/>
      </c>
      <c r="BD40" s="541" t="str">
        <f t="shared" si="7"/>
        <v>入力済</v>
      </c>
      <c r="BE40" s="541" t="str">
        <f t="shared" si="19"/>
        <v/>
      </c>
      <c r="BF40" s="541" t="str">
        <f t="shared" si="20"/>
        <v/>
      </c>
      <c r="BG40" s="541" t="str">
        <f t="shared" si="21"/>
        <v/>
      </c>
      <c r="BH40" s="541" t="str">
        <f t="shared" si="8"/>
        <v/>
      </c>
      <c r="BI40" s="541" t="str">
        <f t="shared" si="9"/>
        <v/>
      </c>
      <c r="BL40" t="str">
        <f t="shared" si="22"/>
        <v/>
      </c>
      <c r="BM40" t="str">
        <f t="shared" si="23"/>
        <v/>
      </c>
      <c r="BN40" t="str">
        <f t="shared" si="24"/>
        <v/>
      </c>
      <c r="BO40" s="548" t="str">
        <f>IF(BN40="対象",ROUNDDOWN(L40*VLOOKUP(K40,【参考】数式用!$A$4:$J$42,10,FALSE)*AA40,0),"")</f>
        <v/>
      </c>
      <c r="BP40" t="str">
        <f t="shared" si="25"/>
        <v/>
      </c>
    </row>
    <row r="41" spans="1:68" s="260" customFormat="1" ht="109.95" customHeight="1" thickBot="1">
      <c r="A41" s="306">
        <v>29</v>
      </c>
      <c r="B41" s="690" t="str">
        <f>IF(基本情報入力シート!B63="","",基本情報入力シート!B63)</f>
        <v/>
      </c>
      <c r="C41" s="691"/>
      <c r="D41" s="691"/>
      <c r="E41" s="691"/>
      <c r="F41" s="692"/>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40" t="str">
        <f>IF(基本情報入力シート!AF63=0, "",基本情報入力シート!AF63)</f>
        <v/>
      </c>
      <c r="M41" s="507" t="str">
        <f>IF('別紙様式2-2（個票（４、５月））'!M41="","",'別紙様式2-2（個票（４、５月））'!M41)</f>
        <v/>
      </c>
      <c r="N41" s="506" t="str">
        <f>IF('別紙様式2-2（個票（４、５月））'!N41="","",'別紙様式2-2（個票（４、５月））'!N41)</f>
        <v/>
      </c>
      <c r="O41" s="289"/>
      <c r="P41" s="537"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01"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38" t="str">
        <f>IFERROR(VLOOKUP(K41,【参考】数式用!$A$2:$N$57,14,FALSE),"")</f>
        <v/>
      </c>
      <c r="AP41" s="538" t="str">
        <f t="shared" si="14"/>
        <v/>
      </c>
      <c r="AQ41" s="542" t="str">
        <f t="shared" si="1"/>
        <v/>
      </c>
      <c r="AR41" s="542" t="str">
        <f t="shared" si="26"/>
        <v>キャリアパス要件Ⅰ・Ⅱ_</v>
      </c>
      <c r="AS41" s="522" t="str">
        <f t="shared" si="2"/>
        <v>入力済</v>
      </c>
      <c r="AT41" s="538" t="str">
        <f t="shared" si="15"/>
        <v/>
      </c>
      <c r="AU41" s="522" t="str">
        <f t="shared" si="3"/>
        <v>入力済</v>
      </c>
      <c r="AV41" s="522" t="str">
        <f t="shared" si="4"/>
        <v/>
      </c>
      <c r="AW41" s="522" t="str">
        <f t="shared" si="16"/>
        <v/>
      </c>
      <c r="AX41" s="538" t="str">
        <f t="shared" si="5"/>
        <v/>
      </c>
      <c r="AY41" s="522" t="str">
        <f>IFERROR(VLOOKUP(K41,【参考】数式用!$AR$3:$AS$49, 2, FALSE), "")</f>
        <v/>
      </c>
      <c r="AZ41" s="538" t="str">
        <f t="shared" si="17"/>
        <v/>
      </c>
      <c r="BA41" s="541" t="str">
        <f t="shared" si="6"/>
        <v>入力済</v>
      </c>
      <c r="BB41" s="522" t="str">
        <f>IFERROR(VLOOKUP(K41,【参考】数式用!$AX$3:$AY$59, 2, FALSE), "")</f>
        <v/>
      </c>
      <c r="BC41" s="538" t="str">
        <f t="shared" si="18"/>
        <v/>
      </c>
      <c r="BD41" s="541" t="str">
        <f t="shared" si="7"/>
        <v>入力済</v>
      </c>
      <c r="BE41" s="541" t="str">
        <f t="shared" si="19"/>
        <v/>
      </c>
      <c r="BF41" s="541" t="str">
        <f t="shared" si="20"/>
        <v/>
      </c>
      <c r="BG41" s="541" t="str">
        <f t="shared" si="21"/>
        <v/>
      </c>
      <c r="BH41" s="541" t="str">
        <f t="shared" si="8"/>
        <v/>
      </c>
      <c r="BI41" s="541" t="str">
        <f t="shared" si="9"/>
        <v/>
      </c>
      <c r="BL41" t="str">
        <f t="shared" si="22"/>
        <v/>
      </c>
      <c r="BM41" t="str">
        <f t="shared" si="23"/>
        <v/>
      </c>
      <c r="BN41" t="str">
        <f t="shared" si="24"/>
        <v/>
      </c>
      <c r="BO41" s="548" t="str">
        <f>IF(BN41="対象",ROUNDDOWN(L41*VLOOKUP(K41,【参考】数式用!$A$4:$J$42,10,FALSE)*AA41,0),"")</f>
        <v/>
      </c>
      <c r="BP41" t="str">
        <f t="shared" si="25"/>
        <v/>
      </c>
    </row>
    <row r="42" spans="1:68" ht="109.95" customHeight="1" thickBot="1">
      <c r="A42" s="306">
        <v>30</v>
      </c>
      <c r="B42" s="690" t="str">
        <f>IF(基本情報入力シート!B64="","",基本情報入力シート!B64)</f>
        <v/>
      </c>
      <c r="C42" s="691"/>
      <c r="D42" s="691"/>
      <c r="E42" s="691"/>
      <c r="F42" s="692"/>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40" t="str">
        <f>IF(基本情報入力シート!AF64=0, "",基本情報入力シート!AF64)</f>
        <v/>
      </c>
      <c r="M42" s="507" t="str">
        <f>IF('別紙様式2-2（個票（４、５月））'!M42="","",'別紙様式2-2（個票（４、５月））'!M42)</f>
        <v/>
      </c>
      <c r="N42" s="506" t="str">
        <f>IF('別紙様式2-2（個票（４、５月））'!N42="","",'別紙様式2-2（個票（４、５月））'!N42)</f>
        <v/>
      </c>
      <c r="O42" s="289"/>
      <c r="P42" s="537"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01"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38" t="str">
        <f>IFERROR(VLOOKUP(K42,【参考】数式用!$A$2:$N$57,14,FALSE),"")</f>
        <v/>
      </c>
      <c r="AP42" s="538" t="str">
        <f t="shared" si="14"/>
        <v/>
      </c>
      <c r="AQ42" s="542" t="str">
        <f t="shared" si="1"/>
        <v/>
      </c>
      <c r="AR42" s="542" t="str">
        <f t="shared" si="26"/>
        <v>キャリアパス要件Ⅰ・Ⅱ_</v>
      </c>
      <c r="AS42" s="522" t="str">
        <f t="shared" si="2"/>
        <v>入力済</v>
      </c>
      <c r="AT42" s="538" t="str">
        <f t="shared" si="15"/>
        <v/>
      </c>
      <c r="AU42" s="522" t="str">
        <f t="shared" si="3"/>
        <v>入力済</v>
      </c>
      <c r="AV42" s="522" t="str">
        <f t="shared" si="4"/>
        <v/>
      </c>
      <c r="AW42" s="522" t="str">
        <f t="shared" si="16"/>
        <v/>
      </c>
      <c r="AX42" s="538" t="str">
        <f t="shared" si="5"/>
        <v/>
      </c>
      <c r="AY42" s="522" t="str">
        <f>IFERROR(VLOOKUP(K42,【参考】数式用!$AR$3:$AS$49, 2, FALSE), "")</f>
        <v/>
      </c>
      <c r="AZ42" s="538" t="str">
        <f t="shared" si="17"/>
        <v/>
      </c>
      <c r="BA42" s="541" t="str">
        <f t="shared" si="6"/>
        <v>入力済</v>
      </c>
      <c r="BB42" s="522" t="str">
        <f>IFERROR(VLOOKUP(K42,【参考】数式用!$AX$3:$AY$59, 2, FALSE), "")</f>
        <v/>
      </c>
      <c r="BC42" s="538" t="str">
        <f t="shared" si="18"/>
        <v/>
      </c>
      <c r="BD42" s="541" t="str">
        <f t="shared" si="7"/>
        <v>入力済</v>
      </c>
      <c r="BE42" s="541" t="str">
        <f t="shared" si="19"/>
        <v/>
      </c>
      <c r="BF42" s="541" t="str">
        <f t="shared" si="20"/>
        <v/>
      </c>
      <c r="BG42" s="541" t="str">
        <f t="shared" si="21"/>
        <v/>
      </c>
      <c r="BH42" s="541" t="str">
        <f t="shared" si="8"/>
        <v/>
      </c>
      <c r="BI42" s="541" t="str">
        <f t="shared" si="9"/>
        <v/>
      </c>
      <c r="BL42" t="str">
        <f t="shared" si="22"/>
        <v/>
      </c>
      <c r="BM42" t="str">
        <f t="shared" si="23"/>
        <v/>
      </c>
      <c r="BN42" t="str">
        <f t="shared" si="24"/>
        <v/>
      </c>
      <c r="BO42" s="548" t="str">
        <f>IF(BN42="対象",ROUNDDOWN(L42*VLOOKUP(K42,【参考】数式用!$A$4:$J$42,10,FALSE)*AA42,0),"")</f>
        <v/>
      </c>
      <c r="BP42" t="str">
        <f t="shared" si="25"/>
        <v/>
      </c>
    </row>
    <row r="43" spans="1:68" ht="109.95" customHeight="1" thickBot="1">
      <c r="A43" s="306">
        <v>31</v>
      </c>
      <c r="B43" s="690" t="str">
        <f>IF(基本情報入力シート!B65="","",基本情報入力シート!B65)</f>
        <v/>
      </c>
      <c r="C43" s="691"/>
      <c r="D43" s="691"/>
      <c r="E43" s="691"/>
      <c r="F43" s="692"/>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40" t="str">
        <f>IF(基本情報入力シート!AF65=0, "",基本情報入力シート!AF65)</f>
        <v/>
      </c>
      <c r="M43" s="507" t="str">
        <f>IF('別紙様式2-2（個票（４、５月））'!M43="","",'別紙様式2-2（個票（４、５月））'!M43)</f>
        <v/>
      </c>
      <c r="N43" s="506" t="str">
        <f>IF('別紙様式2-2（個票（４、５月））'!N43="","",'別紙様式2-2（個票（４、５月））'!N43)</f>
        <v/>
      </c>
      <c r="O43" s="289"/>
      <c r="P43" s="537"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01"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38" t="str">
        <f>IFERROR(VLOOKUP(K43,【参考】数式用!$A$2:$N$57,14,FALSE),"")</f>
        <v/>
      </c>
      <c r="AP43" s="538" t="str">
        <f t="shared" si="14"/>
        <v/>
      </c>
      <c r="AQ43" s="542" t="str">
        <f t="shared" si="1"/>
        <v/>
      </c>
      <c r="AR43" s="542" t="str">
        <f t="shared" si="26"/>
        <v>キャリアパス要件Ⅰ・Ⅱ_</v>
      </c>
      <c r="AS43" s="522" t="str">
        <f t="shared" si="2"/>
        <v>入力済</v>
      </c>
      <c r="AT43" s="538" t="str">
        <f t="shared" si="15"/>
        <v/>
      </c>
      <c r="AU43" s="522" t="str">
        <f t="shared" si="3"/>
        <v>入力済</v>
      </c>
      <c r="AV43" s="522" t="str">
        <f t="shared" si="4"/>
        <v/>
      </c>
      <c r="AW43" s="522" t="str">
        <f t="shared" si="16"/>
        <v/>
      </c>
      <c r="AX43" s="538" t="str">
        <f t="shared" si="5"/>
        <v/>
      </c>
      <c r="AY43" s="522" t="str">
        <f>IFERROR(VLOOKUP(K43,【参考】数式用!$AR$3:$AS$49, 2, FALSE), "")</f>
        <v/>
      </c>
      <c r="AZ43" s="538" t="str">
        <f t="shared" si="17"/>
        <v/>
      </c>
      <c r="BA43" s="541" t="str">
        <f t="shared" si="6"/>
        <v>入力済</v>
      </c>
      <c r="BB43" s="522" t="str">
        <f>IFERROR(VLOOKUP(K43,【参考】数式用!$AX$3:$AY$59, 2, FALSE), "")</f>
        <v/>
      </c>
      <c r="BC43" s="538" t="str">
        <f t="shared" si="18"/>
        <v/>
      </c>
      <c r="BD43" s="541" t="str">
        <f t="shared" si="7"/>
        <v>入力済</v>
      </c>
      <c r="BE43" s="541" t="str">
        <f t="shared" si="19"/>
        <v/>
      </c>
      <c r="BF43" s="541" t="str">
        <f t="shared" si="20"/>
        <v/>
      </c>
      <c r="BG43" s="541" t="str">
        <f t="shared" si="21"/>
        <v/>
      </c>
      <c r="BH43" s="541" t="str">
        <f t="shared" si="8"/>
        <v/>
      </c>
      <c r="BI43" s="541" t="str">
        <f t="shared" si="9"/>
        <v/>
      </c>
      <c r="BL43" t="str">
        <f t="shared" si="22"/>
        <v/>
      </c>
      <c r="BM43" t="str">
        <f t="shared" si="23"/>
        <v/>
      </c>
      <c r="BN43" t="str">
        <f t="shared" si="24"/>
        <v/>
      </c>
      <c r="BO43" s="548" t="str">
        <f>IF(BN43="対象",ROUNDDOWN(L43*VLOOKUP(K43,【参考】数式用!$A$4:$J$42,10,FALSE)*AA43,0),"")</f>
        <v/>
      </c>
      <c r="BP43" t="str">
        <f t="shared" si="25"/>
        <v/>
      </c>
    </row>
    <row r="44" spans="1:68" ht="109.95" customHeight="1" thickBot="1">
      <c r="A44" s="306">
        <v>32</v>
      </c>
      <c r="B44" s="690" t="str">
        <f>IF(基本情報入力シート!B66="","",基本情報入力シート!B66)</f>
        <v/>
      </c>
      <c r="C44" s="691"/>
      <c r="D44" s="691"/>
      <c r="E44" s="691"/>
      <c r="F44" s="692"/>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40" t="str">
        <f>IF(基本情報入力シート!AF66=0, "",基本情報入力シート!AF66)</f>
        <v/>
      </c>
      <c r="M44" s="507" t="str">
        <f>IF('別紙様式2-2（個票（４、５月））'!M44="","",'別紙様式2-2（個票（４、５月））'!M44)</f>
        <v/>
      </c>
      <c r="N44" s="506" t="str">
        <f>IF('別紙様式2-2（個票（４、５月））'!N44="","",'別紙様式2-2（個票（４、５月））'!N44)</f>
        <v/>
      </c>
      <c r="O44" s="289"/>
      <c r="P44" s="537"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01"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38" t="str">
        <f>IFERROR(VLOOKUP(K44,【参考】数式用!$A$2:$N$57,14,FALSE),"")</f>
        <v/>
      </c>
      <c r="AP44" s="538" t="str">
        <f t="shared" si="14"/>
        <v/>
      </c>
      <c r="AQ44" s="542" t="str">
        <f t="shared" si="1"/>
        <v/>
      </c>
      <c r="AR44" s="542" t="str">
        <f t="shared" si="26"/>
        <v>キャリアパス要件Ⅰ・Ⅱ_</v>
      </c>
      <c r="AS44" s="522" t="str">
        <f t="shared" si="2"/>
        <v>入力済</v>
      </c>
      <c r="AT44" s="538" t="str">
        <f t="shared" si="15"/>
        <v/>
      </c>
      <c r="AU44" s="522" t="str">
        <f t="shared" si="3"/>
        <v>入力済</v>
      </c>
      <c r="AV44" s="522" t="str">
        <f t="shared" si="4"/>
        <v/>
      </c>
      <c r="AW44" s="522" t="str">
        <f t="shared" si="16"/>
        <v/>
      </c>
      <c r="AX44" s="538" t="str">
        <f t="shared" si="5"/>
        <v/>
      </c>
      <c r="AY44" s="522" t="str">
        <f>IFERROR(VLOOKUP(K44,【参考】数式用!$AR$3:$AS$49, 2, FALSE), "")</f>
        <v/>
      </c>
      <c r="AZ44" s="538" t="str">
        <f t="shared" si="17"/>
        <v/>
      </c>
      <c r="BA44" s="541" t="str">
        <f t="shared" si="6"/>
        <v>入力済</v>
      </c>
      <c r="BB44" s="522" t="str">
        <f>IFERROR(VLOOKUP(K44,【参考】数式用!$AX$3:$AY$59, 2, FALSE), "")</f>
        <v/>
      </c>
      <c r="BC44" s="538" t="str">
        <f t="shared" si="18"/>
        <v/>
      </c>
      <c r="BD44" s="541" t="str">
        <f t="shared" si="7"/>
        <v>入力済</v>
      </c>
      <c r="BE44" s="541" t="str">
        <f t="shared" si="19"/>
        <v/>
      </c>
      <c r="BF44" s="541" t="str">
        <f t="shared" si="20"/>
        <v/>
      </c>
      <c r="BG44" s="541" t="str">
        <f t="shared" si="21"/>
        <v/>
      </c>
      <c r="BH44" s="541" t="str">
        <f t="shared" si="8"/>
        <v/>
      </c>
      <c r="BI44" s="541" t="str">
        <f t="shared" si="9"/>
        <v/>
      </c>
      <c r="BL44" t="str">
        <f t="shared" si="22"/>
        <v/>
      </c>
      <c r="BM44" t="str">
        <f t="shared" si="23"/>
        <v/>
      </c>
      <c r="BN44" t="str">
        <f t="shared" si="24"/>
        <v/>
      </c>
      <c r="BO44" s="548" t="str">
        <f>IF(BN44="対象",ROUNDDOWN(L44*VLOOKUP(K44,【参考】数式用!$A$4:$J$42,10,FALSE)*AA44,0),"")</f>
        <v/>
      </c>
      <c r="BP44" t="str">
        <f t="shared" si="25"/>
        <v/>
      </c>
    </row>
    <row r="45" spans="1:68" ht="109.95" customHeight="1" thickBot="1">
      <c r="A45" s="306">
        <v>33</v>
      </c>
      <c r="B45" s="690" t="str">
        <f>IF(基本情報入力シート!B67="","",基本情報入力シート!B67)</f>
        <v/>
      </c>
      <c r="C45" s="691"/>
      <c r="D45" s="691"/>
      <c r="E45" s="691"/>
      <c r="F45" s="692"/>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40" t="str">
        <f>IF(基本情報入力シート!AF67=0, "",基本情報入力シート!AF67)</f>
        <v/>
      </c>
      <c r="M45" s="507" t="str">
        <f>IF('別紙様式2-2（個票（４、５月））'!M45="","",'別紙様式2-2（個票（４、５月））'!M45)</f>
        <v/>
      </c>
      <c r="N45" s="506" t="str">
        <f>IF('別紙様式2-2（個票（４、５月））'!N45="","",'別紙様式2-2（個票（４、５月））'!N45)</f>
        <v/>
      </c>
      <c r="O45" s="289"/>
      <c r="P45" s="537"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01"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38" t="str">
        <f>IFERROR(VLOOKUP(K45,【参考】数式用!$A$2:$N$57,14,FALSE),"")</f>
        <v/>
      </c>
      <c r="AP45" s="538" t="str">
        <f t="shared" si="14"/>
        <v/>
      </c>
      <c r="AQ45" s="542" t="str">
        <f t="shared" ref="AQ45:AQ76" si="29">IF(AND(AE45&lt;&gt;0,AE45&lt;&gt;"",AO45="加算対象"),IF(AF45="○","入力済","未入力"),"")</f>
        <v/>
      </c>
      <c r="AR45" s="542" t="str">
        <f t="shared" si="26"/>
        <v>キャリアパス要件Ⅰ・Ⅱ_</v>
      </c>
      <c r="AS45" s="522" t="str">
        <f t="shared" ref="AS45:AS76" si="30">IF(AND(O45&lt;&gt;"", AG45=""), "未入力", "入力済")</f>
        <v>入力済</v>
      </c>
      <c r="AT45" s="538" t="str">
        <f t="shared" si="15"/>
        <v/>
      </c>
      <c r="AU45" s="522" t="str">
        <f t="shared" ref="AU45:AU76" si="31">IF(AND(O45&lt;&gt;"", O45&lt;&gt;"処遇改善加算Ⅳ",O45&lt;&gt;"処遇改善加算", AH45=""), "未入力", "入力済")</f>
        <v>入力済</v>
      </c>
      <c r="AV45" s="522" t="str">
        <f t="shared" ref="AV45:AV76" si="32">IF(OR(ISNUMBER(SEARCH("処遇改善加算Ⅰ",O45)),ISNUMBER(SEARCH("処遇改善加算Ⅱ",O45))),"対象","")</f>
        <v/>
      </c>
      <c r="AW45" s="522" t="str">
        <f t="shared" si="16"/>
        <v/>
      </c>
      <c r="AX45" s="538" t="str">
        <f t="shared" ref="AX45:AX76" si="33">IF(AND(AW45=1, OR(AI45=0,AI45=""),AO45="加算対象"),"AH列に色付け","")</f>
        <v/>
      </c>
      <c r="AY45" s="522" t="str">
        <f>IFERROR(VLOOKUP(K45,【参考】数式用!$AR$3:$AS$49, 2, FALSE), "")</f>
        <v/>
      </c>
      <c r="AZ45" s="538" t="str">
        <f t="shared" si="17"/>
        <v/>
      </c>
      <c r="BA45" s="541" t="str">
        <f t="shared" ref="BA45:BA76" si="34">IF(AND(OR(O45="処遇改善加算Ⅰイ",O45="処遇改善加算Ⅰロ"), AJ45=""), "未入力","入力済")</f>
        <v>入力済</v>
      </c>
      <c r="BB45" s="522" t="str">
        <f>IFERROR(VLOOKUP(K45,【参考】数式用!$AX$3:$AY$59, 2, FALSE), "")</f>
        <v/>
      </c>
      <c r="BC45" s="538" t="str">
        <f t="shared" si="18"/>
        <v/>
      </c>
      <c r="BD45" s="541" t="str">
        <f t="shared" ref="BD45:BD76" si="35">IF(AND(COUNTIF(AG45:AI45,"*令和８年度特例要件を*")&gt;0,AK45=""), "未入力","入力済")</f>
        <v>入力済</v>
      </c>
      <c r="BE45" s="541" t="str">
        <f t="shared" si="19"/>
        <v/>
      </c>
      <c r="BF45" s="541" t="str">
        <f t="shared" si="20"/>
        <v/>
      </c>
      <c r="BG45" s="541" t="str">
        <f t="shared" si="21"/>
        <v/>
      </c>
      <c r="BH45" s="541" t="str">
        <f t="shared" ref="BH45:BH76" si="36">IF(AND(BE45="",BG45="入力必要"),IF(AK45="","未入力","入力済"),"")</f>
        <v/>
      </c>
      <c r="BI45" s="541" t="str">
        <f t="shared" ref="BI45:BI76" si="37">G45</f>
        <v/>
      </c>
      <c r="BL45" t="str">
        <f t="shared" si="22"/>
        <v/>
      </c>
      <c r="BM45" t="str">
        <f t="shared" si="23"/>
        <v/>
      </c>
      <c r="BN45" t="str">
        <f t="shared" si="24"/>
        <v/>
      </c>
      <c r="BO45" s="548" t="str">
        <f>IF(BN45="対象",ROUNDDOWN(L45*VLOOKUP(K45,【参考】数式用!$A$4:$J$42,10,FALSE)*AA45,0),"")</f>
        <v/>
      </c>
      <c r="BP45" t="str">
        <f t="shared" si="25"/>
        <v/>
      </c>
    </row>
    <row r="46" spans="1:68" ht="109.95" customHeight="1" thickBot="1">
      <c r="A46" s="306">
        <v>34</v>
      </c>
      <c r="B46" s="690" t="str">
        <f>IF(基本情報入力シート!B68="","",基本情報入力シート!B68)</f>
        <v/>
      </c>
      <c r="C46" s="691"/>
      <c r="D46" s="691"/>
      <c r="E46" s="691"/>
      <c r="F46" s="692"/>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40" t="str">
        <f>IF(基本情報入力シート!AF68=0, "",基本情報入力シート!AF68)</f>
        <v/>
      </c>
      <c r="M46" s="507" t="str">
        <f>IF('別紙様式2-2（個票（４、５月））'!M46="","",'別紙様式2-2（個票（４、５月））'!M46)</f>
        <v/>
      </c>
      <c r="N46" s="506" t="str">
        <f>IF('別紙様式2-2（個票（４、５月））'!N46="","",'別紙様式2-2（個票（４、５月））'!N46)</f>
        <v/>
      </c>
      <c r="O46" s="289"/>
      <c r="P46" s="537"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01"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38" t="str">
        <f>IFERROR(VLOOKUP(K46,【参考】数式用!$A$2:$N$57,14,FALSE),"")</f>
        <v/>
      </c>
      <c r="AP46" s="538" t="str">
        <f t="shared" si="14"/>
        <v/>
      </c>
      <c r="AQ46" s="542" t="str">
        <f t="shared" si="29"/>
        <v/>
      </c>
      <c r="AR46" s="542" t="str">
        <f t="shared" si="26"/>
        <v>キャリアパス要件Ⅰ・Ⅱ_</v>
      </c>
      <c r="AS46" s="522" t="str">
        <f t="shared" si="30"/>
        <v>入力済</v>
      </c>
      <c r="AT46" s="538" t="str">
        <f t="shared" si="15"/>
        <v/>
      </c>
      <c r="AU46" s="522" t="str">
        <f t="shared" si="31"/>
        <v>入力済</v>
      </c>
      <c r="AV46" s="522" t="str">
        <f t="shared" si="32"/>
        <v/>
      </c>
      <c r="AW46" s="522" t="str">
        <f t="shared" si="16"/>
        <v/>
      </c>
      <c r="AX46" s="538" t="str">
        <f t="shared" si="33"/>
        <v/>
      </c>
      <c r="AY46" s="522" t="str">
        <f>IFERROR(VLOOKUP(K46,【参考】数式用!$AR$3:$AS$49, 2, FALSE), "")</f>
        <v/>
      </c>
      <c r="AZ46" s="538" t="str">
        <f t="shared" si="17"/>
        <v/>
      </c>
      <c r="BA46" s="541" t="str">
        <f t="shared" si="34"/>
        <v>入力済</v>
      </c>
      <c r="BB46" s="522" t="str">
        <f>IFERROR(VLOOKUP(K46,【参考】数式用!$AX$3:$AY$59, 2, FALSE), "")</f>
        <v/>
      </c>
      <c r="BC46" s="538" t="str">
        <f t="shared" si="18"/>
        <v/>
      </c>
      <c r="BD46" s="541" t="str">
        <f t="shared" si="35"/>
        <v>入力済</v>
      </c>
      <c r="BE46" s="541" t="str">
        <f t="shared" si="19"/>
        <v/>
      </c>
      <c r="BF46" s="541" t="str">
        <f t="shared" si="20"/>
        <v/>
      </c>
      <c r="BG46" s="541" t="str">
        <f t="shared" si="21"/>
        <v/>
      </c>
      <c r="BH46" s="541" t="str">
        <f t="shared" si="36"/>
        <v/>
      </c>
      <c r="BI46" s="541" t="str">
        <f t="shared" si="37"/>
        <v/>
      </c>
      <c r="BL46" t="str">
        <f t="shared" si="22"/>
        <v/>
      </c>
      <c r="BM46" t="str">
        <f t="shared" si="23"/>
        <v/>
      </c>
      <c r="BN46" t="str">
        <f t="shared" si="24"/>
        <v/>
      </c>
      <c r="BO46" s="548" t="str">
        <f>IF(BN46="対象",ROUNDDOWN(L46*VLOOKUP(K46,【参考】数式用!$A$4:$J$42,10,FALSE)*AA46,0),"")</f>
        <v/>
      </c>
      <c r="BP46" t="str">
        <f t="shared" si="25"/>
        <v/>
      </c>
    </row>
    <row r="47" spans="1:68" ht="109.95" customHeight="1" thickBot="1">
      <c r="A47" s="306">
        <v>35</v>
      </c>
      <c r="B47" s="690" t="str">
        <f>IF(基本情報入力シート!B69="","",基本情報入力シート!B69)</f>
        <v/>
      </c>
      <c r="C47" s="691"/>
      <c r="D47" s="691"/>
      <c r="E47" s="691"/>
      <c r="F47" s="692"/>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40" t="str">
        <f>IF(基本情報入力シート!AF69=0, "",基本情報入力シート!AF69)</f>
        <v/>
      </c>
      <c r="M47" s="507" t="str">
        <f>IF('別紙様式2-2（個票（４、５月））'!M47="","",'別紙様式2-2（個票（４、５月））'!M47)</f>
        <v/>
      </c>
      <c r="N47" s="506" t="str">
        <f>IF('別紙様式2-2（個票（４、５月））'!N47="","",'別紙様式2-2（個票（４、５月））'!N47)</f>
        <v/>
      </c>
      <c r="O47" s="289"/>
      <c r="P47" s="537"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01"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38" t="str">
        <f>IFERROR(VLOOKUP(K47,【参考】数式用!$A$2:$N$57,14,FALSE),"")</f>
        <v/>
      </c>
      <c r="AP47" s="538" t="str">
        <f t="shared" si="14"/>
        <v/>
      </c>
      <c r="AQ47" s="542" t="str">
        <f t="shared" si="29"/>
        <v/>
      </c>
      <c r="AR47" s="542" t="str">
        <f t="shared" si="26"/>
        <v>キャリアパス要件Ⅰ・Ⅱ_</v>
      </c>
      <c r="AS47" s="522" t="str">
        <f t="shared" si="30"/>
        <v>入力済</v>
      </c>
      <c r="AT47" s="538" t="str">
        <f t="shared" si="15"/>
        <v/>
      </c>
      <c r="AU47" s="522" t="str">
        <f t="shared" si="31"/>
        <v>入力済</v>
      </c>
      <c r="AV47" s="522" t="str">
        <f t="shared" si="32"/>
        <v/>
      </c>
      <c r="AW47" s="522" t="str">
        <f t="shared" si="16"/>
        <v/>
      </c>
      <c r="AX47" s="538" t="str">
        <f t="shared" si="33"/>
        <v/>
      </c>
      <c r="AY47" s="522" t="str">
        <f>IFERROR(VLOOKUP(K47,【参考】数式用!$AR$3:$AS$49, 2, FALSE), "")</f>
        <v/>
      </c>
      <c r="AZ47" s="538" t="str">
        <f t="shared" si="17"/>
        <v/>
      </c>
      <c r="BA47" s="541" t="str">
        <f t="shared" si="34"/>
        <v>入力済</v>
      </c>
      <c r="BB47" s="522" t="str">
        <f>IFERROR(VLOOKUP(K47,【参考】数式用!$AX$3:$AY$59, 2, FALSE), "")</f>
        <v/>
      </c>
      <c r="BC47" s="538" t="str">
        <f t="shared" si="18"/>
        <v/>
      </c>
      <c r="BD47" s="541" t="str">
        <f t="shared" si="35"/>
        <v>入力済</v>
      </c>
      <c r="BE47" s="541" t="str">
        <f t="shared" si="19"/>
        <v/>
      </c>
      <c r="BF47" s="541" t="str">
        <f t="shared" si="20"/>
        <v/>
      </c>
      <c r="BG47" s="541" t="str">
        <f t="shared" si="21"/>
        <v/>
      </c>
      <c r="BH47" s="541" t="str">
        <f t="shared" si="36"/>
        <v/>
      </c>
      <c r="BI47" s="541" t="str">
        <f t="shared" si="37"/>
        <v/>
      </c>
      <c r="BL47" t="str">
        <f t="shared" si="22"/>
        <v/>
      </c>
      <c r="BM47" t="str">
        <f t="shared" si="23"/>
        <v/>
      </c>
      <c r="BN47" t="str">
        <f t="shared" si="24"/>
        <v/>
      </c>
      <c r="BO47" s="548" t="str">
        <f>IF(BN47="対象",ROUNDDOWN(L47*VLOOKUP(K47,【参考】数式用!$A$4:$J$42,10,FALSE)*AA47,0),"")</f>
        <v/>
      </c>
      <c r="BP47" t="str">
        <f t="shared" si="25"/>
        <v/>
      </c>
    </row>
    <row r="48" spans="1:68" ht="109.95" customHeight="1" thickBot="1">
      <c r="A48" s="306">
        <v>36</v>
      </c>
      <c r="B48" s="690" t="str">
        <f>IF(基本情報入力シート!B70="","",基本情報入力シート!B70)</f>
        <v/>
      </c>
      <c r="C48" s="691"/>
      <c r="D48" s="691"/>
      <c r="E48" s="691"/>
      <c r="F48" s="692"/>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40" t="str">
        <f>IF(基本情報入力シート!AF70=0, "",基本情報入力シート!AF70)</f>
        <v/>
      </c>
      <c r="M48" s="507" t="str">
        <f>IF('別紙様式2-2（個票（４、５月））'!M48="","",'別紙様式2-2（個票（４、５月））'!M48)</f>
        <v/>
      </c>
      <c r="N48" s="506" t="str">
        <f>IF('別紙様式2-2（個票（４、５月））'!N48="","",'別紙様式2-2（個票（４、５月））'!N48)</f>
        <v/>
      </c>
      <c r="O48" s="289"/>
      <c r="P48" s="537"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01"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38" t="str">
        <f>IFERROR(VLOOKUP(K48,【参考】数式用!$A$2:$N$57,14,FALSE),"")</f>
        <v/>
      </c>
      <c r="AP48" s="538" t="str">
        <f t="shared" si="14"/>
        <v/>
      </c>
      <c r="AQ48" s="542" t="str">
        <f t="shared" si="29"/>
        <v/>
      </c>
      <c r="AR48" s="542" t="str">
        <f t="shared" si="26"/>
        <v>キャリアパス要件Ⅰ・Ⅱ_</v>
      </c>
      <c r="AS48" s="522" t="str">
        <f t="shared" si="30"/>
        <v>入力済</v>
      </c>
      <c r="AT48" s="538" t="str">
        <f t="shared" si="15"/>
        <v/>
      </c>
      <c r="AU48" s="522" t="str">
        <f t="shared" si="31"/>
        <v>入力済</v>
      </c>
      <c r="AV48" s="522" t="str">
        <f t="shared" si="32"/>
        <v/>
      </c>
      <c r="AW48" s="522" t="str">
        <f t="shared" si="16"/>
        <v/>
      </c>
      <c r="AX48" s="538" t="str">
        <f t="shared" si="33"/>
        <v/>
      </c>
      <c r="AY48" s="522" t="str">
        <f>IFERROR(VLOOKUP(K48,【参考】数式用!$AR$3:$AS$49, 2, FALSE), "")</f>
        <v/>
      </c>
      <c r="AZ48" s="538" t="str">
        <f t="shared" si="17"/>
        <v/>
      </c>
      <c r="BA48" s="541" t="str">
        <f t="shared" si="34"/>
        <v>入力済</v>
      </c>
      <c r="BB48" s="522" t="str">
        <f>IFERROR(VLOOKUP(K48,【参考】数式用!$AX$3:$AY$59, 2, FALSE), "")</f>
        <v/>
      </c>
      <c r="BC48" s="538" t="str">
        <f t="shared" si="18"/>
        <v/>
      </c>
      <c r="BD48" s="541" t="str">
        <f t="shared" si="35"/>
        <v>入力済</v>
      </c>
      <c r="BE48" s="541" t="str">
        <f t="shared" si="19"/>
        <v/>
      </c>
      <c r="BF48" s="541" t="str">
        <f t="shared" si="20"/>
        <v/>
      </c>
      <c r="BG48" s="541" t="str">
        <f t="shared" si="21"/>
        <v/>
      </c>
      <c r="BH48" s="541" t="str">
        <f t="shared" si="36"/>
        <v/>
      </c>
      <c r="BI48" s="541" t="str">
        <f t="shared" si="37"/>
        <v/>
      </c>
      <c r="BL48" t="str">
        <f t="shared" si="22"/>
        <v/>
      </c>
      <c r="BM48" t="str">
        <f t="shared" si="23"/>
        <v/>
      </c>
      <c r="BN48" t="str">
        <f t="shared" si="24"/>
        <v/>
      </c>
      <c r="BO48" s="548" t="str">
        <f>IF(BN48="対象",ROUNDDOWN(L48*VLOOKUP(K48,【参考】数式用!$A$4:$J$42,10,FALSE)*AA48,0),"")</f>
        <v/>
      </c>
      <c r="BP48" t="str">
        <f t="shared" si="25"/>
        <v/>
      </c>
    </row>
    <row r="49" spans="1:68" ht="109.95" customHeight="1" thickBot="1">
      <c r="A49" s="306">
        <v>37</v>
      </c>
      <c r="B49" s="690" t="str">
        <f>IF(基本情報入力シート!B71="","",基本情報入力シート!B71)</f>
        <v/>
      </c>
      <c r="C49" s="691"/>
      <c r="D49" s="691"/>
      <c r="E49" s="691"/>
      <c r="F49" s="692"/>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40" t="str">
        <f>IF(基本情報入力シート!AF71=0, "",基本情報入力シート!AF71)</f>
        <v/>
      </c>
      <c r="M49" s="507" t="str">
        <f>IF('別紙様式2-2（個票（４、５月））'!M49="","",'別紙様式2-2（個票（４、５月））'!M49)</f>
        <v/>
      </c>
      <c r="N49" s="506" t="str">
        <f>IF('別紙様式2-2（個票（４、５月））'!N49="","",'別紙様式2-2（個票（４、５月））'!N49)</f>
        <v/>
      </c>
      <c r="O49" s="289"/>
      <c r="P49" s="537"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01"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38" t="str">
        <f>IFERROR(VLOOKUP(K49,【参考】数式用!$A$2:$N$57,14,FALSE),"")</f>
        <v/>
      </c>
      <c r="AP49" s="538" t="str">
        <f t="shared" si="14"/>
        <v/>
      </c>
      <c r="AQ49" s="542" t="str">
        <f t="shared" si="29"/>
        <v/>
      </c>
      <c r="AR49" s="542" t="str">
        <f t="shared" si="26"/>
        <v>キャリアパス要件Ⅰ・Ⅱ_</v>
      </c>
      <c r="AS49" s="522" t="str">
        <f t="shared" si="30"/>
        <v>入力済</v>
      </c>
      <c r="AT49" s="538" t="str">
        <f t="shared" si="15"/>
        <v/>
      </c>
      <c r="AU49" s="522" t="str">
        <f t="shared" si="31"/>
        <v>入力済</v>
      </c>
      <c r="AV49" s="522" t="str">
        <f t="shared" si="32"/>
        <v/>
      </c>
      <c r="AW49" s="522" t="str">
        <f t="shared" si="16"/>
        <v/>
      </c>
      <c r="AX49" s="538" t="str">
        <f t="shared" si="33"/>
        <v/>
      </c>
      <c r="AY49" s="522" t="str">
        <f>IFERROR(VLOOKUP(K49,【参考】数式用!$AR$3:$AS$49, 2, FALSE), "")</f>
        <v/>
      </c>
      <c r="AZ49" s="538" t="str">
        <f t="shared" si="17"/>
        <v/>
      </c>
      <c r="BA49" s="541" t="str">
        <f t="shared" si="34"/>
        <v>入力済</v>
      </c>
      <c r="BB49" s="522" t="str">
        <f>IFERROR(VLOOKUP(K49,【参考】数式用!$AX$3:$AY$59, 2, FALSE), "")</f>
        <v/>
      </c>
      <c r="BC49" s="538" t="str">
        <f t="shared" si="18"/>
        <v/>
      </c>
      <c r="BD49" s="541" t="str">
        <f t="shared" si="35"/>
        <v>入力済</v>
      </c>
      <c r="BE49" s="541" t="str">
        <f t="shared" si="19"/>
        <v/>
      </c>
      <c r="BF49" s="541" t="str">
        <f t="shared" si="20"/>
        <v/>
      </c>
      <c r="BG49" s="541" t="str">
        <f t="shared" si="21"/>
        <v/>
      </c>
      <c r="BH49" s="541" t="str">
        <f t="shared" si="36"/>
        <v/>
      </c>
      <c r="BI49" s="541" t="str">
        <f t="shared" si="37"/>
        <v/>
      </c>
      <c r="BL49" t="str">
        <f t="shared" si="22"/>
        <v/>
      </c>
      <c r="BM49" t="str">
        <f t="shared" si="23"/>
        <v/>
      </c>
      <c r="BN49" t="str">
        <f t="shared" si="24"/>
        <v/>
      </c>
      <c r="BO49" s="548" t="str">
        <f>IF(BN49="対象",ROUNDDOWN(L49*VLOOKUP(K49,【参考】数式用!$A$4:$J$42,10,FALSE)*AA49,0),"")</f>
        <v/>
      </c>
      <c r="BP49" t="str">
        <f t="shared" si="25"/>
        <v/>
      </c>
    </row>
    <row r="50" spans="1:68" ht="109.95" customHeight="1" thickBot="1">
      <c r="A50" s="306">
        <v>38</v>
      </c>
      <c r="B50" s="690" t="str">
        <f>IF(基本情報入力シート!B72="","",基本情報入力シート!B72)</f>
        <v/>
      </c>
      <c r="C50" s="691"/>
      <c r="D50" s="691"/>
      <c r="E50" s="691"/>
      <c r="F50" s="692"/>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40" t="str">
        <f>IF(基本情報入力シート!AF72=0, "",基本情報入力シート!AF72)</f>
        <v/>
      </c>
      <c r="M50" s="507" t="str">
        <f>IF('別紙様式2-2（個票（４、５月））'!M50="","",'別紙様式2-2（個票（４、５月））'!M50)</f>
        <v/>
      </c>
      <c r="N50" s="506" t="str">
        <f>IF('別紙様式2-2（個票（４、５月））'!N50="","",'別紙様式2-2（個票（４、５月））'!N50)</f>
        <v/>
      </c>
      <c r="O50" s="289"/>
      <c r="P50" s="537"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01"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38" t="str">
        <f>IFERROR(VLOOKUP(K50,【参考】数式用!$A$2:$N$57,14,FALSE),"")</f>
        <v/>
      </c>
      <c r="AP50" s="538" t="str">
        <f t="shared" si="14"/>
        <v/>
      </c>
      <c r="AQ50" s="542" t="str">
        <f t="shared" si="29"/>
        <v/>
      </c>
      <c r="AR50" s="542" t="str">
        <f t="shared" si="26"/>
        <v>キャリアパス要件Ⅰ・Ⅱ_</v>
      </c>
      <c r="AS50" s="522" t="str">
        <f t="shared" si="30"/>
        <v>入力済</v>
      </c>
      <c r="AT50" s="538" t="str">
        <f t="shared" si="15"/>
        <v/>
      </c>
      <c r="AU50" s="522" t="str">
        <f t="shared" si="31"/>
        <v>入力済</v>
      </c>
      <c r="AV50" s="522" t="str">
        <f t="shared" si="32"/>
        <v/>
      </c>
      <c r="AW50" s="522" t="str">
        <f t="shared" si="16"/>
        <v/>
      </c>
      <c r="AX50" s="538" t="str">
        <f t="shared" si="33"/>
        <v/>
      </c>
      <c r="AY50" s="522" t="str">
        <f>IFERROR(VLOOKUP(K50,【参考】数式用!$AR$3:$AS$49, 2, FALSE), "")</f>
        <v/>
      </c>
      <c r="AZ50" s="538" t="str">
        <f t="shared" si="17"/>
        <v/>
      </c>
      <c r="BA50" s="541" t="str">
        <f t="shared" si="34"/>
        <v>入力済</v>
      </c>
      <c r="BB50" s="522" t="str">
        <f>IFERROR(VLOOKUP(K50,【参考】数式用!$AX$3:$AY$59, 2, FALSE), "")</f>
        <v/>
      </c>
      <c r="BC50" s="538" t="str">
        <f t="shared" si="18"/>
        <v/>
      </c>
      <c r="BD50" s="541" t="str">
        <f t="shared" si="35"/>
        <v>入力済</v>
      </c>
      <c r="BE50" s="541" t="str">
        <f t="shared" si="19"/>
        <v/>
      </c>
      <c r="BF50" s="541" t="str">
        <f t="shared" si="20"/>
        <v/>
      </c>
      <c r="BG50" s="541" t="str">
        <f t="shared" si="21"/>
        <v/>
      </c>
      <c r="BH50" s="541" t="str">
        <f t="shared" si="36"/>
        <v/>
      </c>
      <c r="BI50" s="541" t="str">
        <f t="shared" si="37"/>
        <v/>
      </c>
      <c r="BL50" t="str">
        <f t="shared" si="22"/>
        <v/>
      </c>
      <c r="BM50" t="str">
        <f t="shared" si="23"/>
        <v/>
      </c>
      <c r="BN50" t="str">
        <f t="shared" si="24"/>
        <v/>
      </c>
      <c r="BO50" s="548" t="str">
        <f>IF(BN50="対象",ROUNDDOWN(L50*VLOOKUP(K50,【参考】数式用!$A$4:$J$42,10,FALSE)*AA50,0),"")</f>
        <v/>
      </c>
      <c r="BP50" t="str">
        <f t="shared" si="25"/>
        <v/>
      </c>
    </row>
    <row r="51" spans="1:68" ht="109.95" customHeight="1" thickBot="1">
      <c r="A51" s="306">
        <v>39</v>
      </c>
      <c r="B51" s="690" t="str">
        <f>IF(基本情報入力シート!B73="","",基本情報入力シート!B73)</f>
        <v/>
      </c>
      <c r="C51" s="691"/>
      <c r="D51" s="691"/>
      <c r="E51" s="691"/>
      <c r="F51" s="692"/>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40" t="str">
        <f>IF(基本情報入力シート!AF73=0, "",基本情報入力シート!AF73)</f>
        <v/>
      </c>
      <c r="M51" s="507" t="str">
        <f>IF('別紙様式2-2（個票（４、５月））'!M51="","",'別紙様式2-2（個票（４、５月））'!M51)</f>
        <v/>
      </c>
      <c r="N51" s="506" t="str">
        <f>IF('別紙様式2-2（個票（４、５月））'!N51="","",'別紙様式2-2（個票（４、５月））'!N51)</f>
        <v/>
      </c>
      <c r="O51" s="289"/>
      <c r="P51" s="537"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01"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38" t="str">
        <f>IFERROR(VLOOKUP(K51,【参考】数式用!$A$2:$N$57,14,FALSE),"")</f>
        <v/>
      </c>
      <c r="AP51" s="538" t="str">
        <f t="shared" si="14"/>
        <v/>
      </c>
      <c r="AQ51" s="542" t="str">
        <f t="shared" si="29"/>
        <v/>
      </c>
      <c r="AR51" s="542" t="str">
        <f t="shared" si="26"/>
        <v>キャリアパス要件Ⅰ・Ⅱ_</v>
      </c>
      <c r="AS51" s="522" t="str">
        <f t="shared" si="30"/>
        <v>入力済</v>
      </c>
      <c r="AT51" s="538" t="str">
        <f t="shared" si="15"/>
        <v/>
      </c>
      <c r="AU51" s="522" t="str">
        <f t="shared" si="31"/>
        <v>入力済</v>
      </c>
      <c r="AV51" s="522" t="str">
        <f t="shared" si="32"/>
        <v/>
      </c>
      <c r="AW51" s="522" t="str">
        <f t="shared" si="16"/>
        <v/>
      </c>
      <c r="AX51" s="538" t="str">
        <f t="shared" si="33"/>
        <v/>
      </c>
      <c r="AY51" s="522" t="str">
        <f>IFERROR(VLOOKUP(K51,【参考】数式用!$AR$3:$AS$49, 2, FALSE), "")</f>
        <v/>
      </c>
      <c r="AZ51" s="538" t="str">
        <f t="shared" si="17"/>
        <v/>
      </c>
      <c r="BA51" s="541" t="str">
        <f t="shared" si="34"/>
        <v>入力済</v>
      </c>
      <c r="BB51" s="522" t="str">
        <f>IFERROR(VLOOKUP(K51,【参考】数式用!$AX$3:$AY$59, 2, FALSE), "")</f>
        <v/>
      </c>
      <c r="BC51" s="538" t="str">
        <f t="shared" si="18"/>
        <v/>
      </c>
      <c r="BD51" s="541" t="str">
        <f t="shared" si="35"/>
        <v>入力済</v>
      </c>
      <c r="BE51" s="541" t="str">
        <f t="shared" si="19"/>
        <v/>
      </c>
      <c r="BF51" s="541" t="str">
        <f t="shared" si="20"/>
        <v/>
      </c>
      <c r="BG51" s="541" t="str">
        <f t="shared" si="21"/>
        <v/>
      </c>
      <c r="BH51" s="541" t="str">
        <f t="shared" si="36"/>
        <v/>
      </c>
      <c r="BI51" s="541" t="str">
        <f t="shared" si="37"/>
        <v/>
      </c>
      <c r="BL51" t="str">
        <f t="shared" si="22"/>
        <v/>
      </c>
      <c r="BM51" t="str">
        <f t="shared" si="23"/>
        <v/>
      </c>
      <c r="BN51" t="str">
        <f t="shared" si="24"/>
        <v/>
      </c>
      <c r="BO51" s="548" t="str">
        <f>IF(BN51="対象",ROUNDDOWN(L51*VLOOKUP(K51,【参考】数式用!$A$4:$J$42,10,FALSE)*AA51,0),"")</f>
        <v/>
      </c>
      <c r="BP51" t="str">
        <f t="shared" si="25"/>
        <v/>
      </c>
    </row>
    <row r="52" spans="1:68" ht="109.95" customHeight="1" thickBot="1">
      <c r="A52" s="306">
        <v>40</v>
      </c>
      <c r="B52" s="690" t="str">
        <f>IF(基本情報入力シート!B74="","",基本情報入力シート!B74)</f>
        <v/>
      </c>
      <c r="C52" s="691"/>
      <c r="D52" s="691"/>
      <c r="E52" s="691"/>
      <c r="F52" s="692"/>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40" t="str">
        <f>IF(基本情報入力シート!AF74=0, "",基本情報入力シート!AF74)</f>
        <v/>
      </c>
      <c r="M52" s="507" t="str">
        <f>IF('別紙様式2-2（個票（４、５月））'!M52="","",'別紙様式2-2（個票（４、５月））'!M52)</f>
        <v/>
      </c>
      <c r="N52" s="506" t="str">
        <f>IF('別紙様式2-2（個票（４、５月））'!N52="","",'別紙様式2-2（個票（４、５月））'!N52)</f>
        <v/>
      </c>
      <c r="O52" s="289"/>
      <c r="P52" s="537"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01"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38" t="str">
        <f>IFERROR(VLOOKUP(K52,【参考】数式用!$A$2:$N$57,14,FALSE),"")</f>
        <v/>
      </c>
      <c r="AP52" s="538" t="str">
        <f t="shared" si="14"/>
        <v/>
      </c>
      <c r="AQ52" s="542" t="str">
        <f t="shared" si="29"/>
        <v/>
      </c>
      <c r="AR52" s="542" t="str">
        <f t="shared" si="26"/>
        <v>キャリアパス要件Ⅰ・Ⅱ_</v>
      </c>
      <c r="AS52" s="522" t="str">
        <f t="shared" si="30"/>
        <v>入力済</v>
      </c>
      <c r="AT52" s="538" t="str">
        <f t="shared" si="15"/>
        <v/>
      </c>
      <c r="AU52" s="522" t="str">
        <f t="shared" si="31"/>
        <v>入力済</v>
      </c>
      <c r="AV52" s="522" t="str">
        <f t="shared" si="32"/>
        <v/>
      </c>
      <c r="AW52" s="522" t="str">
        <f t="shared" si="16"/>
        <v/>
      </c>
      <c r="AX52" s="538" t="str">
        <f t="shared" si="33"/>
        <v/>
      </c>
      <c r="AY52" s="522" t="str">
        <f>IFERROR(VLOOKUP(K52,【参考】数式用!$AR$3:$AS$49, 2, FALSE), "")</f>
        <v/>
      </c>
      <c r="AZ52" s="538" t="str">
        <f t="shared" si="17"/>
        <v/>
      </c>
      <c r="BA52" s="541" t="str">
        <f t="shared" si="34"/>
        <v>入力済</v>
      </c>
      <c r="BB52" s="522" t="str">
        <f>IFERROR(VLOOKUP(K52,【参考】数式用!$AX$3:$AY$59, 2, FALSE), "")</f>
        <v/>
      </c>
      <c r="BC52" s="538" t="str">
        <f t="shared" si="18"/>
        <v/>
      </c>
      <c r="BD52" s="541" t="str">
        <f t="shared" si="35"/>
        <v>入力済</v>
      </c>
      <c r="BE52" s="541" t="str">
        <f t="shared" si="19"/>
        <v/>
      </c>
      <c r="BF52" s="541" t="str">
        <f t="shared" si="20"/>
        <v/>
      </c>
      <c r="BG52" s="541" t="str">
        <f t="shared" si="21"/>
        <v/>
      </c>
      <c r="BH52" s="541" t="str">
        <f t="shared" si="36"/>
        <v/>
      </c>
      <c r="BI52" s="541" t="str">
        <f t="shared" si="37"/>
        <v/>
      </c>
      <c r="BL52" t="str">
        <f t="shared" si="22"/>
        <v/>
      </c>
      <c r="BM52" t="str">
        <f t="shared" si="23"/>
        <v/>
      </c>
      <c r="BN52" t="str">
        <f t="shared" si="24"/>
        <v/>
      </c>
      <c r="BO52" s="548" t="str">
        <f>IF(BN52="対象",ROUNDDOWN(L52*VLOOKUP(K52,【参考】数式用!$A$4:$J$42,10,FALSE)*AA52,0),"")</f>
        <v/>
      </c>
      <c r="BP52" t="str">
        <f t="shared" si="25"/>
        <v/>
      </c>
    </row>
    <row r="53" spans="1:68" ht="109.95" customHeight="1" thickBot="1">
      <c r="A53" s="306">
        <v>41</v>
      </c>
      <c r="B53" s="690" t="str">
        <f>IF(基本情報入力シート!B75="","",基本情報入力シート!B75)</f>
        <v/>
      </c>
      <c r="C53" s="691"/>
      <c r="D53" s="691"/>
      <c r="E53" s="691"/>
      <c r="F53" s="692"/>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40" t="str">
        <f>IF(基本情報入力シート!AF75=0, "",基本情報入力シート!AF75)</f>
        <v/>
      </c>
      <c r="M53" s="507" t="str">
        <f>IF('別紙様式2-2（個票（４、５月））'!M53="","",'別紙様式2-2（個票（４、５月））'!M53)</f>
        <v/>
      </c>
      <c r="N53" s="506" t="str">
        <f>IF('別紙様式2-2（個票（４、５月））'!N53="","",'別紙様式2-2（個票（４、５月））'!N53)</f>
        <v/>
      </c>
      <c r="O53" s="289"/>
      <c r="P53" s="537"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01"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38" t="str">
        <f>IFERROR(VLOOKUP(K53,【参考】数式用!$A$2:$N$57,14,FALSE),"")</f>
        <v/>
      </c>
      <c r="AP53" s="538" t="str">
        <f t="shared" si="14"/>
        <v/>
      </c>
      <c r="AQ53" s="542" t="str">
        <f t="shared" si="29"/>
        <v/>
      </c>
      <c r="AR53" s="542" t="str">
        <f t="shared" si="26"/>
        <v>キャリアパス要件Ⅰ・Ⅱ_</v>
      </c>
      <c r="AS53" s="522" t="str">
        <f t="shared" si="30"/>
        <v>入力済</v>
      </c>
      <c r="AT53" s="538" t="str">
        <f t="shared" si="15"/>
        <v/>
      </c>
      <c r="AU53" s="522" t="str">
        <f t="shared" si="31"/>
        <v>入力済</v>
      </c>
      <c r="AV53" s="522" t="str">
        <f t="shared" si="32"/>
        <v/>
      </c>
      <c r="AW53" s="522" t="str">
        <f t="shared" si="16"/>
        <v/>
      </c>
      <c r="AX53" s="538" t="str">
        <f t="shared" si="33"/>
        <v/>
      </c>
      <c r="AY53" s="522" t="str">
        <f>IFERROR(VLOOKUP(K53,【参考】数式用!$AR$3:$AS$49, 2, FALSE), "")</f>
        <v/>
      </c>
      <c r="AZ53" s="538" t="str">
        <f t="shared" si="17"/>
        <v/>
      </c>
      <c r="BA53" s="541" t="str">
        <f t="shared" si="34"/>
        <v>入力済</v>
      </c>
      <c r="BB53" s="522" t="str">
        <f>IFERROR(VLOOKUP(K53,【参考】数式用!$AX$3:$AY$59, 2, FALSE), "")</f>
        <v/>
      </c>
      <c r="BC53" s="538" t="str">
        <f t="shared" si="18"/>
        <v/>
      </c>
      <c r="BD53" s="541" t="str">
        <f t="shared" si="35"/>
        <v>入力済</v>
      </c>
      <c r="BE53" s="541" t="str">
        <f t="shared" si="19"/>
        <v/>
      </c>
      <c r="BF53" s="541" t="str">
        <f t="shared" si="20"/>
        <v/>
      </c>
      <c r="BG53" s="541" t="str">
        <f t="shared" si="21"/>
        <v/>
      </c>
      <c r="BH53" s="541" t="str">
        <f t="shared" si="36"/>
        <v/>
      </c>
      <c r="BI53" s="541" t="str">
        <f t="shared" si="37"/>
        <v/>
      </c>
      <c r="BL53" t="str">
        <f t="shared" si="22"/>
        <v/>
      </c>
      <c r="BM53" t="str">
        <f t="shared" si="23"/>
        <v/>
      </c>
      <c r="BN53" t="str">
        <f t="shared" si="24"/>
        <v/>
      </c>
      <c r="BO53" s="548" t="str">
        <f>IF(BN53="対象",ROUNDDOWN(L53*VLOOKUP(K53,【参考】数式用!$A$4:$J$42,10,FALSE)*AA53,0),"")</f>
        <v/>
      </c>
      <c r="BP53" t="str">
        <f t="shared" si="25"/>
        <v/>
      </c>
    </row>
    <row r="54" spans="1:68" ht="109.95" customHeight="1" thickBot="1">
      <c r="A54" s="306">
        <v>42</v>
      </c>
      <c r="B54" s="690" t="str">
        <f>IF(基本情報入力シート!B76="","",基本情報入力シート!B76)</f>
        <v/>
      </c>
      <c r="C54" s="691"/>
      <c r="D54" s="691"/>
      <c r="E54" s="691"/>
      <c r="F54" s="692"/>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40" t="str">
        <f>IF(基本情報入力シート!AF76=0, "",基本情報入力シート!AF76)</f>
        <v/>
      </c>
      <c r="M54" s="507" t="str">
        <f>IF('別紙様式2-2（個票（４、５月））'!M54="","",'別紙様式2-2（個票（４、５月））'!M54)</f>
        <v/>
      </c>
      <c r="N54" s="506" t="str">
        <f>IF('別紙様式2-2（個票（４、５月））'!N54="","",'別紙様式2-2（個票（４、５月））'!N54)</f>
        <v/>
      </c>
      <c r="O54" s="289"/>
      <c r="P54" s="537"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01"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38" t="str">
        <f>IFERROR(VLOOKUP(K54,【参考】数式用!$A$2:$N$57,14,FALSE),"")</f>
        <v/>
      </c>
      <c r="AP54" s="538" t="str">
        <f t="shared" si="14"/>
        <v/>
      </c>
      <c r="AQ54" s="542" t="str">
        <f t="shared" si="29"/>
        <v/>
      </c>
      <c r="AR54" s="542" t="str">
        <f t="shared" si="26"/>
        <v>キャリアパス要件Ⅰ・Ⅱ_</v>
      </c>
      <c r="AS54" s="522" t="str">
        <f t="shared" si="30"/>
        <v>入力済</v>
      </c>
      <c r="AT54" s="538" t="str">
        <f t="shared" si="15"/>
        <v/>
      </c>
      <c r="AU54" s="522" t="str">
        <f t="shared" si="31"/>
        <v>入力済</v>
      </c>
      <c r="AV54" s="522" t="str">
        <f t="shared" si="32"/>
        <v/>
      </c>
      <c r="AW54" s="522" t="str">
        <f t="shared" si="16"/>
        <v/>
      </c>
      <c r="AX54" s="538" t="str">
        <f t="shared" si="33"/>
        <v/>
      </c>
      <c r="AY54" s="522" t="str">
        <f>IFERROR(VLOOKUP(K54,【参考】数式用!$AR$3:$AS$49, 2, FALSE), "")</f>
        <v/>
      </c>
      <c r="AZ54" s="538" t="str">
        <f t="shared" si="17"/>
        <v/>
      </c>
      <c r="BA54" s="541" t="str">
        <f t="shared" si="34"/>
        <v>入力済</v>
      </c>
      <c r="BB54" s="522" t="str">
        <f>IFERROR(VLOOKUP(K54,【参考】数式用!$AX$3:$AY$59, 2, FALSE), "")</f>
        <v/>
      </c>
      <c r="BC54" s="538" t="str">
        <f t="shared" si="18"/>
        <v/>
      </c>
      <c r="BD54" s="541" t="str">
        <f t="shared" si="35"/>
        <v>入力済</v>
      </c>
      <c r="BE54" s="541" t="str">
        <f t="shared" si="19"/>
        <v/>
      </c>
      <c r="BF54" s="541" t="str">
        <f t="shared" si="20"/>
        <v/>
      </c>
      <c r="BG54" s="541" t="str">
        <f t="shared" si="21"/>
        <v/>
      </c>
      <c r="BH54" s="541" t="str">
        <f t="shared" si="36"/>
        <v/>
      </c>
      <c r="BI54" s="541" t="str">
        <f t="shared" si="37"/>
        <v/>
      </c>
      <c r="BL54" t="str">
        <f t="shared" si="22"/>
        <v/>
      </c>
      <c r="BM54" t="str">
        <f t="shared" si="23"/>
        <v/>
      </c>
      <c r="BN54" t="str">
        <f t="shared" si="24"/>
        <v/>
      </c>
      <c r="BO54" s="548" t="str">
        <f>IF(BN54="対象",ROUNDDOWN(L54*VLOOKUP(K54,【参考】数式用!$A$4:$J$42,10,FALSE)*AA54,0),"")</f>
        <v/>
      </c>
      <c r="BP54" t="str">
        <f t="shared" si="25"/>
        <v/>
      </c>
    </row>
    <row r="55" spans="1:68" ht="109.95" customHeight="1" thickBot="1">
      <c r="A55" s="306">
        <v>43</v>
      </c>
      <c r="B55" s="690" t="str">
        <f>IF(基本情報入力シート!B77="","",基本情報入力シート!B77)</f>
        <v/>
      </c>
      <c r="C55" s="691"/>
      <c r="D55" s="691"/>
      <c r="E55" s="691"/>
      <c r="F55" s="692"/>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40" t="str">
        <f>IF(基本情報入力シート!AF77=0, "",基本情報入力シート!AF77)</f>
        <v/>
      </c>
      <c r="M55" s="507" t="str">
        <f>IF('別紙様式2-2（個票（４、５月））'!M55="","",'別紙様式2-2（個票（４、５月））'!M55)</f>
        <v/>
      </c>
      <c r="N55" s="506" t="str">
        <f>IF('別紙様式2-2（個票（４、５月））'!N55="","",'別紙様式2-2（個票（４、５月））'!N55)</f>
        <v/>
      </c>
      <c r="O55" s="289"/>
      <c r="P55" s="537"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01"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38" t="str">
        <f>IFERROR(VLOOKUP(K55,【参考】数式用!$A$2:$N$57,14,FALSE),"")</f>
        <v/>
      </c>
      <c r="AP55" s="538" t="str">
        <f t="shared" si="14"/>
        <v/>
      </c>
      <c r="AQ55" s="542" t="str">
        <f t="shared" si="29"/>
        <v/>
      </c>
      <c r="AR55" s="542" t="str">
        <f t="shared" si="26"/>
        <v>キャリアパス要件Ⅰ・Ⅱ_</v>
      </c>
      <c r="AS55" s="522" t="str">
        <f t="shared" si="30"/>
        <v>入力済</v>
      </c>
      <c r="AT55" s="538" t="str">
        <f t="shared" si="15"/>
        <v/>
      </c>
      <c r="AU55" s="522" t="str">
        <f t="shared" si="31"/>
        <v>入力済</v>
      </c>
      <c r="AV55" s="522" t="str">
        <f t="shared" si="32"/>
        <v/>
      </c>
      <c r="AW55" s="522" t="str">
        <f t="shared" si="16"/>
        <v/>
      </c>
      <c r="AX55" s="538" t="str">
        <f t="shared" si="33"/>
        <v/>
      </c>
      <c r="AY55" s="522" t="str">
        <f>IFERROR(VLOOKUP(K55,【参考】数式用!$AR$3:$AS$49, 2, FALSE), "")</f>
        <v/>
      </c>
      <c r="AZ55" s="538" t="str">
        <f t="shared" si="17"/>
        <v/>
      </c>
      <c r="BA55" s="541" t="str">
        <f t="shared" si="34"/>
        <v>入力済</v>
      </c>
      <c r="BB55" s="522" t="str">
        <f>IFERROR(VLOOKUP(K55,【参考】数式用!$AX$3:$AY$59, 2, FALSE), "")</f>
        <v/>
      </c>
      <c r="BC55" s="538" t="str">
        <f t="shared" si="18"/>
        <v/>
      </c>
      <c r="BD55" s="541" t="str">
        <f t="shared" si="35"/>
        <v>入力済</v>
      </c>
      <c r="BE55" s="541" t="str">
        <f t="shared" si="19"/>
        <v/>
      </c>
      <c r="BF55" s="541" t="str">
        <f t="shared" si="20"/>
        <v/>
      </c>
      <c r="BG55" s="541" t="str">
        <f t="shared" si="21"/>
        <v/>
      </c>
      <c r="BH55" s="541" t="str">
        <f t="shared" si="36"/>
        <v/>
      </c>
      <c r="BI55" s="541" t="str">
        <f t="shared" si="37"/>
        <v/>
      </c>
      <c r="BL55" t="str">
        <f t="shared" si="22"/>
        <v/>
      </c>
      <c r="BM55" t="str">
        <f t="shared" si="23"/>
        <v/>
      </c>
      <c r="BN55" t="str">
        <f t="shared" si="24"/>
        <v/>
      </c>
      <c r="BO55" s="548" t="str">
        <f>IF(BN55="対象",ROUNDDOWN(L55*VLOOKUP(K55,【参考】数式用!$A$4:$J$42,10,FALSE)*AA55,0),"")</f>
        <v/>
      </c>
      <c r="BP55" t="str">
        <f t="shared" si="25"/>
        <v/>
      </c>
    </row>
    <row r="56" spans="1:68" ht="109.95" customHeight="1" thickBot="1">
      <c r="A56" s="306">
        <v>44</v>
      </c>
      <c r="B56" s="690" t="str">
        <f>IF(基本情報入力シート!B78="","",基本情報入力シート!B78)</f>
        <v/>
      </c>
      <c r="C56" s="691"/>
      <c r="D56" s="691"/>
      <c r="E56" s="691"/>
      <c r="F56" s="692"/>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40" t="str">
        <f>IF(基本情報入力シート!AF78=0, "",基本情報入力シート!AF78)</f>
        <v/>
      </c>
      <c r="M56" s="507" t="str">
        <f>IF('別紙様式2-2（個票（４、５月））'!M56="","",'別紙様式2-2（個票（４、５月））'!M56)</f>
        <v/>
      </c>
      <c r="N56" s="506" t="str">
        <f>IF('別紙様式2-2（個票（４、５月））'!N56="","",'別紙様式2-2（個票（４、５月））'!N56)</f>
        <v/>
      </c>
      <c r="O56" s="289"/>
      <c r="P56" s="537"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01"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38" t="str">
        <f>IFERROR(VLOOKUP(K56,【参考】数式用!$A$2:$N$57,14,FALSE),"")</f>
        <v/>
      </c>
      <c r="AP56" s="538" t="str">
        <f t="shared" si="14"/>
        <v/>
      </c>
      <c r="AQ56" s="542" t="str">
        <f t="shared" si="29"/>
        <v/>
      </c>
      <c r="AR56" s="542" t="str">
        <f t="shared" si="26"/>
        <v>キャリアパス要件Ⅰ・Ⅱ_</v>
      </c>
      <c r="AS56" s="522" t="str">
        <f t="shared" si="30"/>
        <v>入力済</v>
      </c>
      <c r="AT56" s="538" t="str">
        <f t="shared" si="15"/>
        <v/>
      </c>
      <c r="AU56" s="522" t="str">
        <f t="shared" si="31"/>
        <v>入力済</v>
      </c>
      <c r="AV56" s="522" t="str">
        <f t="shared" si="32"/>
        <v/>
      </c>
      <c r="AW56" s="522" t="str">
        <f t="shared" si="16"/>
        <v/>
      </c>
      <c r="AX56" s="538" t="str">
        <f t="shared" si="33"/>
        <v/>
      </c>
      <c r="AY56" s="522" t="str">
        <f>IFERROR(VLOOKUP(K56,【参考】数式用!$AR$3:$AS$49, 2, FALSE), "")</f>
        <v/>
      </c>
      <c r="AZ56" s="538" t="str">
        <f t="shared" si="17"/>
        <v/>
      </c>
      <c r="BA56" s="541" t="str">
        <f t="shared" si="34"/>
        <v>入力済</v>
      </c>
      <c r="BB56" s="522" t="str">
        <f>IFERROR(VLOOKUP(K56,【参考】数式用!$AX$3:$AY$59, 2, FALSE), "")</f>
        <v/>
      </c>
      <c r="BC56" s="538" t="str">
        <f t="shared" si="18"/>
        <v/>
      </c>
      <c r="BD56" s="541" t="str">
        <f t="shared" si="35"/>
        <v>入力済</v>
      </c>
      <c r="BE56" s="541" t="str">
        <f t="shared" si="19"/>
        <v/>
      </c>
      <c r="BF56" s="541" t="str">
        <f t="shared" si="20"/>
        <v/>
      </c>
      <c r="BG56" s="541" t="str">
        <f t="shared" si="21"/>
        <v/>
      </c>
      <c r="BH56" s="541" t="str">
        <f t="shared" si="36"/>
        <v/>
      </c>
      <c r="BI56" s="541" t="str">
        <f t="shared" si="37"/>
        <v/>
      </c>
      <c r="BL56" t="str">
        <f t="shared" si="22"/>
        <v/>
      </c>
      <c r="BM56" t="str">
        <f t="shared" si="23"/>
        <v/>
      </c>
      <c r="BN56" t="str">
        <f t="shared" si="24"/>
        <v/>
      </c>
      <c r="BO56" s="548" t="str">
        <f>IF(BN56="対象",ROUNDDOWN(L56*VLOOKUP(K56,【参考】数式用!$A$4:$J$42,10,FALSE)*AA56,0),"")</f>
        <v/>
      </c>
      <c r="BP56" t="str">
        <f t="shared" si="25"/>
        <v/>
      </c>
    </row>
    <row r="57" spans="1:68" ht="109.95" customHeight="1" thickBot="1">
      <c r="A57" s="306">
        <v>45</v>
      </c>
      <c r="B57" s="690" t="str">
        <f>IF(基本情報入力シート!B79="","",基本情報入力シート!B79)</f>
        <v/>
      </c>
      <c r="C57" s="691"/>
      <c r="D57" s="691"/>
      <c r="E57" s="691"/>
      <c r="F57" s="692"/>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40" t="str">
        <f>IF(基本情報入力シート!AF79=0, "",基本情報入力シート!AF79)</f>
        <v/>
      </c>
      <c r="M57" s="507" t="str">
        <f>IF('別紙様式2-2（個票（４、５月））'!M57="","",'別紙様式2-2（個票（４、５月））'!M57)</f>
        <v/>
      </c>
      <c r="N57" s="506" t="str">
        <f>IF('別紙様式2-2（個票（４、５月））'!N57="","",'別紙様式2-2（個票（４、５月））'!N57)</f>
        <v/>
      </c>
      <c r="O57" s="289"/>
      <c r="P57" s="537"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01"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38" t="str">
        <f>IFERROR(VLOOKUP(K57,【参考】数式用!$A$2:$N$57,14,FALSE),"")</f>
        <v/>
      </c>
      <c r="AP57" s="538" t="str">
        <f t="shared" si="14"/>
        <v/>
      </c>
      <c r="AQ57" s="542" t="str">
        <f t="shared" si="29"/>
        <v/>
      </c>
      <c r="AR57" s="542" t="str">
        <f t="shared" si="26"/>
        <v>キャリアパス要件Ⅰ・Ⅱ_</v>
      </c>
      <c r="AS57" s="522" t="str">
        <f t="shared" si="30"/>
        <v>入力済</v>
      </c>
      <c r="AT57" s="538" t="str">
        <f t="shared" si="15"/>
        <v/>
      </c>
      <c r="AU57" s="522" t="str">
        <f t="shared" si="31"/>
        <v>入力済</v>
      </c>
      <c r="AV57" s="522" t="str">
        <f t="shared" si="32"/>
        <v/>
      </c>
      <c r="AW57" s="522" t="str">
        <f t="shared" si="16"/>
        <v/>
      </c>
      <c r="AX57" s="538" t="str">
        <f t="shared" si="33"/>
        <v/>
      </c>
      <c r="AY57" s="522" t="str">
        <f>IFERROR(VLOOKUP(K57,【参考】数式用!$AR$3:$AS$49, 2, FALSE), "")</f>
        <v/>
      </c>
      <c r="AZ57" s="538" t="str">
        <f t="shared" si="17"/>
        <v/>
      </c>
      <c r="BA57" s="541" t="str">
        <f t="shared" si="34"/>
        <v>入力済</v>
      </c>
      <c r="BB57" s="522" t="str">
        <f>IFERROR(VLOOKUP(K57,【参考】数式用!$AX$3:$AY$59, 2, FALSE), "")</f>
        <v/>
      </c>
      <c r="BC57" s="538" t="str">
        <f t="shared" si="18"/>
        <v/>
      </c>
      <c r="BD57" s="541" t="str">
        <f t="shared" si="35"/>
        <v>入力済</v>
      </c>
      <c r="BE57" s="541" t="str">
        <f t="shared" si="19"/>
        <v/>
      </c>
      <c r="BF57" s="541" t="str">
        <f t="shared" si="20"/>
        <v/>
      </c>
      <c r="BG57" s="541" t="str">
        <f t="shared" si="21"/>
        <v/>
      </c>
      <c r="BH57" s="541" t="str">
        <f t="shared" si="36"/>
        <v/>
      </c>
      <c r="BI57" s="541" t="str">
        <f t="shared" si="37"/>
        <v/>
      </c>
      <c r="BL57" t="str">
        <f t="shared" si="22"/>
        <v/>
      </c>
      <c r="BM57" t="str">
        <f t="shared" si="23"/>
        <v/>
      </c>
      <c r="BN57" t="str">
        <f t="shared" si="24"/>
        <v/>
      </c>
      <c r="BO57" s="548" t="str">
        <f>IF(BN57="対象",ROUNDDOWN(L57*VLOOKUP(K57,【参考】数式用!$A$4:$J$42,10,FALSE)*AA57,0),"")</f>
        <v/>
      </c>
      <c r="BP57" t="str">
        <f t="shared" si="25"/>
        <v/>
      </c>
    </row>
    <row r="58" spans="1:68" ht="109.95" customHeight="1" thickBot="1">
      <c r="A58" s="306">
        <v>46</v>
      </c>
      <c r="B58" s="690" t="str">
        <f>IF(基本情報入力シート!B80="","",基本情報入力シート!B80)</f>
        <v/>
      </c>
      <c r="C58" s="691"/>
      <c r="D58" s="691"/>
      <c r="E58" s="691"/>
      <c r="F58" s="692"/>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40" t="str">
        <f>IF(基本情報入力シート!AF80=0, "",基本情報入力シート!AF80)</f>
        <v/>
      </c>
      <c r="M58" s="507" t="str">
        <f>IF('別紙様式2-2（個票（４、５月））'!M58="","",'別紙様式2-2（個票（４、５月））'!M58)</f>
        <v/>
      </c>
      <c r="N58" s="506" t="str">
        <f>IF('別紙様式2-2（個票（４、５月））'!N58="","",'別紙様式2-2（個票（４、５月））'!N58)</f>
        <v/>
      </c>
      <c r="O58" s="289"/>
      <c r="P58" s="537"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01"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38" t="str">
        <f>IFERROR(VLOOKUP(K58,【参考】数式用!$A$2:$N$57,14,FALSE),"")</f>
        <v/>
      </c>
      <c r="AP58" s="538" t="str">
        <f t="shared" si="14"/>
        <v/>
      </c>
      <c r="AQ58" s="542" t="str">
        <f t="shared" si="29"/>
        <v/>
      </c>
      <c r="AR58" s="542" t="str">
        <f t="shared" si="26"/>
        <v>キャリアパス要件Ⅰ・Ⅱ_</v>
      </c>
      <c r="AS58" s="522" t="str">
        <f t="shared" si="30"/>
        <v>入力済</v>
      </c>
      <c r="AT58" s="538" t="str">
        <f t="shared" si="15"/>
        <v/>
      </c>
      <c r="AU58" s="522" t="str">
        <f t="shared" si="31"/>
        <v>入力済</v>
      </c>
      <c r="AV58" s="522" t="str">
        <f t="shared" si="32"/>
        <v/>
      </c>
      <c r="AW58" s="522" t="str">
        <f t="shared" si="16"/>
        <v/>
      </c>
      <c r="AX58" s="538" t="str">
        <f t="shared" si="33"/>
        <v/>
      </c>
      <c r="AY58" s="522" t="str">
        <f>IFERROR(VLOOKUP(K58,【参考】数式用!$AR$3:$AS$49, 2, FALSE), "")</f>
        <v/>
      </c>
      <c r="AZ58" s="538" t="str">
        <f t="shared" si="17"/>
        <v/>
      </c>
      <c r="BA58" s="541" t="str">
        <f t="shared" si="34"/>
        <v>入力済</v>
      </c>
      <c r="BB58" s="522" t="str">
        <f>IFERROR(VLOOKUP(K58,【参考】数式用!$AX$3:$AY$59, 2, FALSE), "")</f>
        <v/>
      </c>
      <c r="BC58" s="538" t="str">
        <f t="shared" si="18"/>
        <v/>
      </c>
      <c r="BD58" s="541" t="str">
        <f t="shared" si="35"/>
        <v>入力済</v>
      </c>
      <c r="BE58" s="541" t="str">
        <f t="shared" si="19"/>
        <v/>
      </c>
      <c r="BF58" s="541" t="str">
        <f t="shared" si="20"/>
        <v/>
      </c>
      <c r="BG58" s="541" t="str">
        <f t="shared" si="21"/>
        <v/>
      </c>
      <c r="BH58" s="541" t="str">
        <f t="shared" si="36"/>
        <v/>
      </c>
      <c r="BI58" s="541" t="str">
        <f t="shared" si="37"/>
        <v/>
      </c>
      <c r="BL58" t="str">
        <f t="shared" si="22"/>
        <v/>
      </c>
      <c r="BM58" t="str">
        <f t="shared" si="23"/>
        <v/>
      </c>
      <c r="BN58" t="str">
        <f t="shared" si="24"/>
        <v/>
      </c>
      <c r="BO58" s="548" t="str">
        <f>IF(BN58="対象",ROUNDDOWN(L58*VLOOKUP(K58,【参考】数式用!$A$4:$J$42,10,FALSE)*AA58,0),"")</f>
        <v/>
      </c>
      <c r="BP58" t="str">
        <f t="shared" si="25"/>
        <v/>
      </c>
    </row>
    <row r="59" spans="1:68" ht="109.95" customHeight="1" thickBot="1">
      <c r="A59" s="306">
        <v>47</v>
      </c>
      <c r="B59" s="690" t="str">
        <f>IF(基本情報入力シート!B81="","",基本情報入力シート!B81)</f>
        <v/>
      </c>
      <c r="C59" s="691"/>
      <c r="D59" s="691"/>
      <c r="E59" s="691"/>
      <c r="F59" s="692"/>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40" t="str">
        <f>IF(基本情報入力シート!AF81=0, "",基本情報入力シート!AF81)</f>
        <v/>
      </c>
      <c r="M59" s="507" t="str">
        <f>IF('別紙様式2-2（個票（４、５月））'!M59="","",'別紙様式2-2（個票（４、５月））'!M59)</f>
        <v/>
      </c>
      <c r="N59" s="506" t="str">
        <f>IF('別紙様式2-2（個票（４、５月））'!N59="","",'別紙様式2-2（個票（４、５月））'!N59)</f>
        <v/>
      </c>
      <c r="O59" s="289"/>
      <c r="P59" s="537"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01"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38" t="str">
        <f>IFERROR(VLOOKUP(K59,【参考】数式用!$A$2:$N$57,14,FALSE),"")</f>
        <v/>
      </c>
      <c r="AP59" s="538" t="str">
        <f t="shared" si="14"/>
        <v/>
      </c>
      <c r="AQ59" s="542" t="str">
        <f t="shared" si="29"/>
        <v/>
      </c>
      <c r="AR59" s="542" t="str">
        <f t="shared" si="26"/>
        <v>キャリアパス要件Ⅰ・Ⅱ_</v>
      </c>
      <c r="AS59" s="522" t="str">
        <f t="shared" si="30"/>
        <v>入力済</v>
      </c>
      <c r="AT59" s="538" t="str">
        <f t="shared" si="15"/>
        <v/>
      </c>
      <c r="AU59" s="522" t="str">
        <f t="shared" si="31"/>
        <v>入力済</v>
      </c>
      <c r="AV59" s="522" t="str">
        <f t="shared" si="32"/>
        <v/>
      </c>
      <c r="AW59" s="522" t="str">
        <f t="shared" si="16"/>
        <v/>
      </c>
      <c r="AX59" s="538" t="str">
        <f t="shared" si="33"/>
        <v/>
      </c>
      <c r="AY59" s="522" t="str">
        <f>IFERROR(VLOOKUP(K59,【参考】数式用!$AR$3:$AS$49, 2, FALSE), "")</f>
        <v/>
      </c>
      <c r="AZ59" s="538" t="str">
        <f t="shared" si="17"/>
        <v/>
      </c>
      <c r="BA59" s="541" t="str">
        <f t="shared" si="34"/>
        <v>入力済</v>
      </c>
      <c r="BB59" s="522" t="str">
        <f>IFERROR(VLOOKUP(K59,【参考】数式用!$AX$3:$AY$59, 2, FALSE), "")</f>
        <v/>
      </c>
      <c r="BC59" s="538" t="str">
        <f t="shared" si="18"/>
        <v/>
      </c>
      <c r="BD59" s="541" t="str">
        <f t="shared" si="35"/>
        <v>入力済</v>
      </c>
      <c r="BE59" s="541" t="str">
        <f t="shared" si="19"/>
        <v/>
      </c>
      <c r="BF59" s="541" t="str">
        <f t="shared" si="20"/>
        <v/>
      </c>
      <c r="BG59" s="541" t="str">
        <f t="shared" si="21"/>
        <v/>
      </c>
      <c r="BH59" s="541" t="str">
        <f t="shared" si="36"/>
        <v/>
      </c>
      <c r="BI59" s="541" t="str">
        <f t="shared" si="37"/>
        <v/>
      </c>
      <c r="BL59" t="str">
        <f t="shared" si="22"/>
        <v/>
      </c>
      <c r="BM59" t="str">
        <f t="shared" si="23"/>
        <v/>
      </c>
      <c r="BN59" t="str">
        <f t="shared" si="24"/>
        <v/>
      </c>
      <c r="BO59" s="548" t="str">
        <f>IF(BN59="対象",ROUNDDOWN(L59*VLOOKUP(K59,【参考】数式用!$A$4:$J$42,10,FALSE)*AA59,0),"")</f>
        <v/>
      </c>
      <c r="BP59" t="str">
        <f t="shared" si="25"/>
        <v/>
      </c>
    </row>
    <row r="60" spans="1:68" ht="109.95" customHeight="1" thickBot="1">
      <c r="A60" s="306">
        <v>48</v>
      </c>
      <c r="B60" s="690" t="str">
        <f>IF(基本情報入力シート!B82="","",基本情報入力シート!B82)</f>
        <v/>
      </c>
      <c r="C60" s="691"/>
      <c r="D60" s="691"/>
      <c r="E60" s="691"/>
      <c r="F60" s="692"/>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40" t="str">
        <f>IF(基本情報入力シート!AF82=0, "",基本情報入力シート!AF82)</f>
        <v/>
      </c>
      <c r="M60" s="507" t="str">
        <f>IF('別紙様式2-2（個票（４、５月））'!M60="","",'別紙様式2-2（個票（４、５月））'!M60)</f>
        <v/>
      </c>
      <c r="N60" s="506" t="str">
        <f>IF('別紙様式2-2（個票（４、５月））'!N60="","",'別紙様式2-2（個票（４、５月））'!N60)</f>
        <v/>
      </c>
      <c r="O60" s="289"/>
      <c r="P60" s="537"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01"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38" t="str">
        <f>IFERROR(VLOOKUP(K60,【参考】数式用!$A$2:$N$57,14,FALSE),"")</f>
        <v/>
      </c>
      <c r="AP60" s="538" t="str">
        <f t="shared" si="14"/>
        <v/>
      </c>
      <c r="AQ60" s="542" t="str">
        <f t="shared" si="29"/>
        <v/>
      </c>
      <c r="AR60" s="542" t="str">
        <f t="shared" si="26"/>
        <v>キャリアパス要件Ⅰ・Ⅱ_</v>
      </c>
      <c r="AS60" s="522" t="str">
        <f t="shared" si="30"/>
        <v>入力済</v>
      </c>
      <c r="AT60" s="538" t="str">
        <f t="shared" si="15"/>
        <v/>
      </c>
      <c r="AU60" s="522" t="str">
        <f t="shared" si="31"/>
        <v>入力済</v>
      </c>
      <c r="AV60" s="522" t="str">
        <f t="shared" si="32"/>
        <v/>
      </c>
      <c r="AW60" s="522" t="str">
        <f t="shared" si="16"/>
        <v/>
      </c>
      <c r="AX60" s="538" t="str">
        <f t="shared" si="33"/>
        <v/>
      </c>
      <c r="AY60" s="522" t="str">
        <f>IFERROR(VLOOKUP(K60,【参考】数式用!$AR$3:$AS$49, 2, FALSE), "")</f>
        <v/>
      </c>
      <c r="AZ60" s="538" t="str">
        <f t="shared" si="17"/>
        <v/>
      </c>
      <c r="BA60" s="541" t="str">
        <f t="shared" si="34"/>
        <v>入力済</v>
      </c>
      <c r="BB60" s="522" t="str">
        <f>IFERROR(VLOOKUP(K60,【参考】数式用!$AX$3:$AY$59, 2, FALSE), "")</f>
        <v/>
      </c>
      <c r="BC60" s="538" t="str">
        <f t="shared" si="18"/>
        <v/>
      </c>
      <c r="BD60" s="541" t="str">
        <f t="shared" si="35"/>
        <v>入力済</v>
      </c>
      <c r="BE60" s="541" t="str">
        <f t="shared" si="19"/>
        <v/>
      </c>
      <c r="BF60" s="541" t="str">
        <f t="shared" si="20"/>
        <v/>
      </c>
      <c r="BG60" s="541" t="str">
        <f t="shared" si="21"/>
        <v/>
      </c>
      <c r="BH60" s="541" t="str">
        <f t="shared" si="36"/>
        <v/>
      </c>
      <c r="BI60" s="541" t="str">
        <f t="shared" si="37"/>
        <v/>
      </c>
      <c r="BL60" t="str">
        <f t="shared" si="22"/>
        <v/>
      </c>
      <c r="BM60" t="str">
        <f t="shared" si="23"/>
        <v/>
      </c>
      <c r="BN60" t="str">
        <f t="shared" si="24"/>
        <v/>
      </c>
      <c r="BO60" s="548" t="str">
        <f>IF(BN60="対象",ROUNDDOWN(L60*VLOOKUP(K60,【参考】数式用!$A$4:$J$42,10,FALSE)*AA60,0),"")</f>
        <v/>
      </c>
      <c r="BP60" t="str">
        <f t="shared" si="25"/>
        <v/>
      </c>
    </row>
    <row r="61" spans="1:68" ht="109.95" customHeight="1" thickBot="1">
      <c r="A61" s="306">
        <v>49</v>
      </c>
      <c r="B61" s="690" t="str">
        <f>IF(基本情報入力シート!B83="","",基本情報入力シート!B83)</f>
        <v/>
      </c>
      <c r="C61" s="691"/>
      <c r="D61" s="691"/>
      <c r="E61" s="691"/>
      <c r="F61" s="692"/>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40" t="str">
        <f>IF(基本情報入力シート!AF83=0, "",基本情報入力シート!AF83)</f>
        <v/>
      </c>
      <c r="M61" s="507" t="str">
        <f>IF('別紙様式2-2（個票（４、５月））'!M61="","",'別紙様式2-2（個票（４、５月））'!M61)</f>
        <v/>
      </c>
      <c r="N61" s="506" t="str">
        <f>IF('別紙様式2-2（個票（４、５月））'!N61="","",'別紙様式2-2（個票（４、５月））'!N61)</f>
        <v/>
      </c>
      <c r="O61" s="289"/>
      <c r="P61" s="537"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01"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38" t="str">
        <f>IFERROR(VLOOKUP(K61,【参考】数式用!$A$2:$N$57,14,FALSE),"")</f>
        <v/>
      </c>
      <c r="AP61" s="538" t="str">
        <f t="shared" si="14"/>
        <v/>
      </c>
      <c r="AQ61" s="542" t="str">
        <f t="shared" si="29"/>
        <v/>
      </c>
      <c r="AR61" s="542" t="str">
        <f t="shared" si="26"/>
        <v>キャリアパス要件Ⅰ・Ⅱ_</v>
      </c>
      <c r="AS61" s="522" t="str">
        <f t="shared" si="30"/>
        <v>入力済</v>
      </c>
      <c r="AT61" s="538" t="str">
        <f t="shared" si="15"/>
        <v/>
      </c>
      <c r="AU61" s="522" t="str">
        <f t="shared" si="31"/>
        <v>入力済</v>
      </c>
      <c r="AV61" s="522" t="str">
        <f t="shared" si="32"/>
        <v/>
      </c>
      <c r="AW61" s="522" t="str">
        <f t="shared" si="16"/>
        <v/>
      </c>
      <c r="AX61" s="538" t="str">
        <f t="shared" si="33"/>
        <v/>
      </c>
      <c r="AY61" s="522" t="str">
        <f>IFERROR(VLOOKUP(K61,【参考】数式用!$AR$3:$AS$49, 2, FALSE), "")</f>
        <v/>
      </c>
      <c r="AZ61" s="538" t="str">
        <f t="shared" si="17"/>
        <v/>
      </c>
      <c r="BA61" s="541" t="str">
        <f t="shared" si="34"/>
        <v>入力済</v>
      </c>
      <c r="BB61" s="522" t="str">
        <f>IFERROR(VLOOKUP(K61,【参考】数式用!$AX$3:$AY$59, 2, FALSE), "")</f>
        <v/>
      </c>
      <c r="BC61" s="538" t="str">
        <f t="shared" si="18"/>
        <v/>
      </c>
      <c r="BD61" s="541" t="str">
        <f t="shared" si="35"/>
        <v>入力済</v>
      </c>
      <c r="BE61" s="541" t="str">
        <f t="shared" si="19"/>
        <v/>
      </c>
      <c r="BF61" s="541" t="str">
        <f t="shared" si="20"/>
        <v/>
      </c>
      <c r="BG61" s="541" t="str">
        <f t="shared" si="21"/>
        <v/>
      </c>
      <c r="BH61" s="541" t="str">
        <f t="shared" si="36"/>
        <v/>
      </c>
      <c r="BI61" s="541" t="str">
        <f t="shared" si="37"/>
        <v/>
      </c>
      <c r="BL61" t="str">
        <f t="shared" si="22"/>
        <v/>
      </c>
      <c r="BM61" t="str">
        <f t="shared" si="23"/>
        <v/>
      </c>
      <c r="BN61" t="str">
        <f t="shared" si="24"/>
        <v/>
      </c>
      <c r="BO61" s="548" t="str">
        <f>IF(BN61="対象",ROUNDDOWN(L61*VLOOKUP(K61,【参考】数式用!$A$4:$J$42,10,FALSE)*AA61,0),"")</f>
        <v/>
      </c>
      <c r="BP61" t="str">
        <f t="shared" si="25"/>
        <v/>
      </c>
    </row>
    <row r="62" spans="1:68" ht="109.95" customHeight="1" thickBot="1">
      <c r="A62" s="306">
        <v>50</v>
      </c>
      <c r="B62" s="690" t="str">
        <f>IF(基本情報入力シート!B84="","",基本情報入力シート!B84)</f>
        <v/>
      </c>
      <c r="C62" s="691"/>
      <c r="D62" s="691"/>
      <c r="E62" s="691"/>
      <c r="F62" s="692"/>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40" t="str">
        <f>IF(基本情報入力シート!AF84=0, "",基本情報入力シート!AF84)</f>
        <v/>
      </c>
      <c r="M62" s="507" t="str">
        <f>IF('別紙様式2-2（個票（４、５月））'!M62="","",'別紙様式2-2（個票（４、５月））'!M62)</f>
        <v/>
      </c>
      <c r="N62" s="506" t="str">
        <f>IF('別紙様式2-2（個票（４、５月））'!N62="","",'別紙様式2-2（個票（４、５月））'!N62)</f>
        <v/>
      </c>
      <c r="O62" s="289"/>
      <c r="P62" s="537"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01"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38" t="str">
        <f>IFERROR(VLOOKUP(K62,【参考】数式用!$A$2:$N$57,14,FALSE),"")</f>
        <v/>
      </c>
      <c r="AP62" s="538" t="str">
        <f t="shared" si="14"/>
        <v/>
      </c>
      <c r="AQ62" s="542" t="str">
        <f t="shared" si="29"/>
        <v/>
      </c>
      <c r="AR62" s="542" t="str">
        <f t="shared" si="26"/>
        <v>キャリアパス要件Ⅰ・Ⅱ_</v>
      </c>
      <c r="AS62" s="522" t="str">
        <f t="shared" si="30"/>
        <v>入力済</v>
      </c>
      <c r="AT62" s="538" t="str">
        <f t="shared" si="15"/>
        <v/>
      </c>
      <c r="AU62" s="522" t="str">
        <f t="shared" si="31"/>
        <v>入力済</v>
      </c>
      <c r="AV62" s="522" t="str">
        <f t="shared" si="32"/>
        <v/>
      </c>
      <c r="AW62" s="522" t="str">
        <f t="shared" si="16"/>
        <v/>
      </c>
      <c r="AX62" s="538" t="str">
        <f t="shared" si="33"/>
        <v/>
      </c>
      <c r="AY62" s="522" t="str">
        <f>IFERROR(VLOOKUP(K62,【参考】数式用!$AR$3:$AS$49, 2, FALSE), "")</f>
        <v/>
      </c>
      <c r="AZ62" s="538" t="str">
        <f t="shared" si="17"/>
        <v/>
      </c>
      <c r="BA62" s="541" t="str">
        <f t="shared" si="34"/>
        <v>入力済</v>
      </c>
      <c r="BB62" s="522" t="str">
        <f>IFERROR(VLOOKUP(K62,【参考】数式用!$AX$3:$AY$59, 2, FALSE), "")</f>
        <v/>
      </c>
      <c r="BC62" s="538" t="str">
        <f t="shared" si="18"/>
        <v/>
      </c>
      <c r="BD62" s="541" t="str">
        <f t="shared" si="35"/>
        <v>入力済</v>
      </c>
      <c r="BE62" s="541" t="str">
        <f t="shared" si="19"/>
        <v/>
      </c>
      <c r="BF62" s="541" t="str">
        <f t="shared" si="20"/>
        <v/>
      </c>
      <c r="BG62" s="541" t="str">
        <f t="shared" si="21"/>
        <v/>
      </c>
      <c r="BH62" s="541" t="str">
        <f t="shared" si="36"/>
        <v/>
      </c>
      <c r="BI62" s="541" t="str">
        <f t="shared" si="37"/>
        <v/>
      </c>
      <c r="BL62" t="str">
        <f t="shared" si="22"/>
        <v/>
      </c>
      <c r="BM62" t="str">
        <f t="shared" si="23"/>
        <v/>
      </c>
      <c r="BN62" t="str">
        <f t="shared" si="24"/>
        <v/>
      </c>
      <c r="BO62" s="548" t="str">
        <f>IF(BN62="対象",ROUNDDOWN(L62*VLOOKUP(K62,【参考】数式用!$A$4:$J$42,10,FALSE)*AA62,0),"")</f>
        <v/>
      </c>
      <c r="BP62" t="str">
        <f t="shared" si="25"/>
        <v/>
      </c>
    </row>
    <row r="63" spans="1:68" ht="109.95" customHeight="1" thickBot="1">
      <c r="A63" s="306">
        <v>51</v>
      </c>
      <c r="B63" s="690" t="str">
        <f>IF(基本情報入力シート!B85="","",基本情報入力シート!B85)</f>
        <v/>
      </c>
      <c r="C63" s="691"/>
      <c r="D63" s="691"/>
      <c r="E63" s="691"/>
      <c r="F63" s="692"/>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40" t="str">
        <f>IF(基本情報入力シート!AF85=0, "",基本情報入力シート!AF85)</f>
        <v/>
      </c>
      <c r="M63" s="507" t="str">
        <f>IF('別紙様式2-2（個票（４、５月））'!M63="","",'別紙様式2-2（個票（４、５月））'!M63)</f>
        <v/>
      </c>
      <c r="N63" s="506" t="str">
        <f>IF('別紙様式2-2（個票（４、５月））'!N63="","",'別紙様式2-2（個票（４、５月））'!N63)</f>
        <v/>
      </c>
      <c r="O63" s="289"/>
      <c r="P63" s="537"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01"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38" t="str">
        <f>IFERROR(VLOOKUP(K63,【参考】数式用!$A$2:$N$57,14,FALSE),"")</f>
        <v/>
      </c>
      <c r="AP63" s="538" t="str">
        <f t="shared" si="14"/>
        <v/>
      </c>
      <c r="AQ63" s="542" t="str">
        <f t="shared" si="29"/>
        <v/>
      </c>
      <c r="AR63" s="542" t="str">
        <f t="shared" si="26"/>
        <v>キャリアパス要件Ⅰ・Ⅱ_</v>
      </c>
      <c r="AS63" s="522" t="str">
        <f t="shared" si="30"/>
        <v>入力済</v>
      </c>
      <c r="AT63" s="538" t="str">
        <f t="shared" si="15"/>
        <v/>
      </c>
      <c r="AU63" s="522" t="str">
        <f t="shared" si="31"/>
        <v>入力済</v>
      </c>
      <c r="AV63" s="522" t="str">
        <f t="shared" si="32"/>
        <v/>
      </c>
      <c r="AW63" s="522" t="str">
        <f t="shared" si="16"/>
        <v/>
      </c>
      <c r="AX63" s="538" t="str">
        <f t="shared" si="33"/>
        <v/>
      </c>
      <c r="AY63" s="522" t="str">
        <f>IFERROR(VLOOKUP(K63,【参考】数式用!$AR$3:$AS$49, 2, FALSE), "")</f>
        <v/>
      </c>
      <c r="AZ63" s="538" t="str">
        <f t="shared" si="17"/>
        <v/>
      </c>
      <c r="BA63" s="541" t="str">
        <f t="shared" si="34"/>
        <v>入力済</v>
      </c>
      <c r="BB63" s="522" t="str">
        <f>IFERROR(VLOOKUP(K63,【参考】数式用!$AX$3:$AY$59, 2, FALSE), "")</f>
        <v/>
      </c>
      <c r="BC63" s="538" t="str">
        <f t="shared" si="18"/>
        <v/>
      </c>
      <c r="BD63" s="541" t="str">
        <f t="shared" si="35"/>
        <v>入力済</v>
      </c>
      <c r="BE63" s="541" t="str">
        <f t="shared" si="19"/>
        <v/>
      </c>
      <c r="BF63" s="541" t="str">
        <f t="shared" si="20"/>
        <v/>
      </c>
      <c r="BG63" s="541" t="str">
        <f t="shared" si="21"/>
        <v/>
      </c>
      <c r="BH63" s="541" t="str">
        <f t="shared" si="36"/>
        <v/>
      </c>
      <c r="BI63" s="541" t="str">
        <f t="shared" si="37"/>
        <v/>
      </c>
      <c r="BL63" t="str">
        <f t="shared" si="22"/>
        <v/>
      </c>
      <c r="BM63" t="str">
        <f t="shared" si="23"/>
        <v/>
      </c>
      <c r="BN63" t="str">
        <f t="shared" si="24"/>
        <v/>
      </c>
      <c r="BO63" s="548" t="str">
        <f>IF(BN63="対象",ROUNDDOWN(L63*VLOOKUP(K63,【参考】数式用!$A$4:$J$42,10,FALSE)*AA63,0),"")</f>
        <v/>
      </c>
      <c r="BP63" t="str">
        <f t="shared" si="25"/>
        <v/>
      </c>
    </row>
    <row r="64" spans="1:68" ht="109.95" customHeight="1" thickBot="1">
      <c r="A64" s="306">
        <v>52</v>
      </c>
      <c r="B64" s="690" t="str">
        <f>IF(基本情報入力シート!B86="","",基本情報入力シート!B86)</f>
        <v/>
      </c>
      <c r="C64" s="691"/>
      <c r="D64" s="691"/>
      <c r="E64" s="691"/>
      <c r="F64" s="692"/>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40" t="str">
        <f>IF(基本情報入力シート!AF86=0, "",基本情報入力シート!AF86)</f>
        <v/>
      </c>
      <c r="M64" s="507" t="str">
        <f>IF('別紙様式2-2（個票（４、５月））'!M64="","",'別紙様式2-2（個票（４、５月））'!M64)</f>
        <v/>
      </c>
      <c r="N64" s="506" t="str">
        <f>IF('別紙様式2-2（個票（４、５月））'!N64="","",'別紙様式2-2（個票（４、５月））'!N64)</f>
        <v/>
      </c>
      <c r="O64" s="289"/>
      <c r="P64" s="537"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01"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38" t="str">
        <f>IFERROR(VLOOKUP(K64,【参考】数式用!$A$2:$N$57,14,FALSE),"")</f>
        <v/>
      </c>
      <c r="AP64" s="538" t="str">
        <f t="shared" si="14"/>
        <v/>
      </c>
      <c r="AQ64" s="542" t="str">
        <f t="shared" si="29"/>
        <v/>
      </c>
      <c r="AR64" s="542" t="str">
        <f t="shared" si="26"/>
        <v>キャリアパス要件Ⅰ・Ⅱ_</v>
      </c>
      <c r="AS64" s="522" t="str">
        <f t="shared" si="30"/>
        <v>入力済</v>
      </c>
      <c r="AT64" s="538" t="str">
        <f t="shared" si="15"/>
        <v/>
      </c>
      <c r="AU64" s="522" t="str">
        <f t="shared" si="31"/>
        <v>入力済</v>
      </c>
      <c r="AV64" s="522" t="str">
        <f t="shared" si="32"/>
        <v/>
      </c>
      <c r="AW64" s="522" t="str">
        <f t="shared" si="16"/>
        <v/>
      </c>
      <c r="AX64" s="538" t="str">
        <f t="shared" si="33"/>
        <v/>
      </c>
      <c r="AY64" s="522" t="str">
        <f>IFERROR(VLOOKUP(K64,【参考】数式用!$AR$3:$AS$49, 2, FALSE), "")</f>
        <v/>
      </c>
      <c r="AZ64" s="538" t="str">
        <f t="shared" si="17"/>
        <v/>
      </c>
      <c r="BA64" s="541" t="str">
        <f t="shared" si="34"/>
        <v>入力済</v>
      </c>
      <c r="BB64" s="522" t="str">
        <f>IFERROR(VLOOKUP(K64,【参考】数式用!$AX$3:$AY$59, 2, FALSE), "")</f>
        <v/>
      </c>
      <c r="BC64" s="538" t="str">
        <f t="shared" si="18"/>
        <v/>
      </c>
      <c r="BD64" s="541" t="str">
        <f t="shared" si="35"/>
        <v>入力済</v>
      </c>
      <c r="BE64" s="541" t="str">
        <f t="shared" si="19"/>
        <v/>
      </c>
      <c r="BF64" s="541" t="str">
        <f t="shared" si="20"/>
        <v/>
      </c>
      <c r="BG64" s="541" t="str">
        <f t="shared" si="21"/>
        <v/>
      </c>
      <c r="BH64" s="541" t="str">
        <f t="shared" si="36"/>
        <v/>
      </c>
      <c r="BI64" s="541" t="str">
        <f t="shared" si="37"/>
        <v/>
      </c>
      <c r="BL64" t="str">
        <f t="shared" si="22"/>
        <v/>
      </c>
      <c r="BM64" t="str">
        <f t="shared" si="23"/>
        <v/>
      </c>
      <c r="BN64" t="str">
        <f t="shared" si="24"/>
        <v/>
      </c>
      <c r="BO64" s="548" t="str">
        <f>IF(BN64="対象",ROUNDDOWN(L64*VLOOKUP(K64,【参考】数式用!$A$4:$J$42,10,FALSE)*AA64,0),"")</f>
        <v/>
      </c>
      <c r="BP64" t="str">
        <f t="shared" si="25"/>
        <v/>
      </c>
    </row>
    <row r="65" spans="1:68" ht="109.95" customHeight="1" thickBot="1">
      <c r="A65" s="306">
        <v>53</v>
      </c>
      <c r="B65" s="690" t="str">
        <f>IF(基本情報入力シート!B87="","",基本情報入力シート!B87)</f>
        <v/>
      </c>
      <c r="C65" s="691"/>
      <c r="D65" s="691"/>
      <c r="E65" s="691"/>
      <c r="F65" s="692"/>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40" t="str">
        <f>IF(基本情報入力シート!AF87=0, "",基本情報入力シート!AF87)</f>
        <v/>
      </c>
      <c r="M65" s="507" t="str">
        <f>IF('別紙様式2-2（個票（４、５月））'!M65="","",'別紙様式2-2（個票（４、５月））'!M65)</f>
        <v/>
      </c>
      <c r="N65" s="506" t="str">
        <f>IF('別紙様式2-2（個票（４、５月））'!N65="","",'別紙様式2-2（個票（４、５月））'!N65)</f>
        <v/>
      </c>
      <c r="O65" s="289"/>
      <c r="P65" s="537"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01"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38" t="str">
        <f>IFERROR(VLOOKUP(K65,【参考】数式用!$A$2:$N$57,14,FALSE),"")</f>
        <v/>
      </c>
      <c r="AP65" s="538" t="str">
        <f t="shared" si="14"/>
        <v/>
      </c>
      <c r="AQ65" s="542" t="str">
        <f t="shared" si="29"/>
        <v/>
      </c>
      <c r="AR65" s="542" t="str">
        <f t="shared" si="26"/>
        <v>キャリアパス要件Ⅰ・Ⅱ_</v>
      </c>
      <c r="AS65" s="522" t="str">
        <f t="shared" si="30"/>
        <v>入力済</v>
      </c>
      <c r="AT65" s="538" t="str">
        <f t="shared" si="15"/>
        <v/>
      </c>
      <c r="AU65" s="522" t="str">
        <f t="shared" si="31"/>
        <v>入力済</v>
      </c>
      <c r="AV65" s="522" t="str">
        <f t="shared" si="32"/>
        <v/>
      </c>
      <c r="AW65" s="522" t="str">
        <f t="shared" si="16"/>
        <v/>
      </c>
      <c r="AX65" s="538" t="str">
        <f t="shared" si="33"/>
        <v/>
      </c>
      <c r="AY65" s="522" t="str">
        <f>IFERROR(VLOOKUP(K65,【参考】数式用!$AR$3:$AS$49, 2, FALSE), "")</f>
        <v/>
      </c>
      <c r="AZ65" s="538" t="str">
        <f t="shared" si="17"/>
        <v/>
      </c>
      <c r="BA65" s="541" t="str">
        <f t="shared" si="34"/>
        <v>入力済</v>
      </c>
      <c r="BB65" s="522" t="str">
        <f>IFERROR(VLOOKUP(K65,【参考】数式用!$AX$3:$AY$59, 2, FALSE), "")</f>
        <v/>
      </c>
      <c r="BC65" s="538" t="str">
        <f t="shared" si="18"/>
        <v/>
      </c>
      <c r="BD65" s="541" t="str">
        <f t="shared" si="35"/>
        <v>入力済</v>
      </c>
      <c r="BE65" s="541" t="str">
        <f t="shared" si="19"/>
        <v/>
      </c>
      <c r="BF65" s="541" t="str">
        <f t="shared" si="20"/>
        <v/>
      </c>
      <c r="BG65" s="541" t="str">
        <f t="shared" si="21"/>
        <v/>
      </c>
      <c r="BH65" s="541" t="str">
        <f t="shared" si="36"/>
        <v/>
      </c>
      <c r="BI65" s="541" t="str">
        <f t="shared" si="37"/>
        <v/>
      </c>
      <c r="BL65" t="str">
        <f t="shared" si="22"/>
        <v/>
      </c>
      <c r="BM65" t="str">
        <f t="shared" si="23"/>
        <v/>
      </c>
      <c r="BN65" t="str">
        <f t="shared" si="24"/>
        <v/>
      </c>
      <c r="BO65" s="548" t="str">
        <f>IF(BN65="対象",ROUNDDOWN(L65*VLOOKUP(K65,【参考】数式用!$A$4:$J$42,10,FALSE)*AA65,0),"")</f>
        <v/>
      </c>
      <c r="BP65" t="str">
        <f t="shared" si="25"/>
        <v/>
      </c>
    </row>
    <row r="66" spans="1:68" ht="109.95" customHeight="1" thickBot="1">
      <c r="A66" s="306">
        <v>54</v>
      </c>
      <c r="B66" s="690" t="str">
        <f>IF(基本情報入力シート!B88="","",基本情報入力シート!B88)</f>
        <v/>
      </c>
      <c r="C66" s="691"/>
      <c r="D66" s="691"/>
      <c r="E66" s="691"/>
      <c r="F66" s="692"/>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40" t="str">
        <f>IF(基本情報入力シート!AF88=0, "",基本情報入力シート!AF88)</f>
        <v/>
      </c>
      <c r="M66" s="507" t="str">
        <f>IF('別紙様式2-2（個票（４、５月））'!M66="","",'別紙様式2-2（個票（４、５月））'!M66)</f>
        <v/>
      </c>
      <c r="N66" s="506" t="str">
        <f>IF('別紙様式2-2（個票（４、５月））'!N66="","",'別紙様式2-2（個票（４、５月））'!N66)</f>
        <v/>
      </c>
      <c r="O66" s="289"/>
      <c r="P66" s="537"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01"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38" t="str">
        <f>IFERROR(VLOOKUP(K66,【参考】数式用!$A$2:$N$57,14,FALSE),"")</f>
        <v/>
      </c>
      <c r="AP66" s="538" t="str">
        <f t="shared" si="14"/>
        <v/>
      </c>
      <c r="AQ66" s="542" t="str">
        <f t="shared" si="29"/>
        <v/>
      </c>
      <c r="AR66" s="542" t="str">
        <f t="shared" si="26"/>
        <v>キャリアパス要件Ⅰ・Ⅱ_</v>
      </c>
      <c r="AS66" s="522" t="str">
        <f t="shared" si="30"/>
        <v>入力済</v>
      </c>
      <c r="AT66" s="538" t="str">
        <f t="shared" si="15"/>
        <v/>
      </c>
      <c r="AU66" s="522" t="str">
        <f t="shared" si="31"/>
        <v>入力済</v>
      </c>
      <c r="AV66" s="522" t="str">
        <f t="shared" si="32"/>
        <v/>
      </c>
      <c r="AW66" s="522" t="str">
        <f t="shared" si="16"/>
        <v/>
      </c>
      <c r="AX66" s="538" t="str">
        <f t="shared" si="33"/>
        <v/>
      </c>
      <c r="AY66" s="522" t="str">
        <f>IFERROR(VLOOKUP(K66,【参考】数式用!$AR$3:$AS$49, 2, FALSE), "")</f>
        <v/>
      </c>
      <c r="AZ66" s="538" t="str">
        <f t="shared" si="17"/>
        <v/>
      </c>
      <c r="BA66" s="541" t="str">
        <f t="shared" si="34"/>
        <v>入力済</v>
      </c>
      <c r="BB66" s="522" t="str">
        <f>IFERROR(VLOOKUP(K66,【参考】数式用!$AX$3:$AY$59, 2, FALSE), "")</f>
        <v/>
      </c>
      <c r="BC66" s="538" t="str">
        <f t="shared" si="18"/>
        <v/>
      </c>
      <c r="BD66" s="541" t="str">
        <f t="shared" si="35"/>
        <v>入力済</v>
      </c>
      <c r="BE66" s="541" t="str">
        <f t="shared" si="19"/>
        <v/>
      </c>
      <c r="BF66" s="541" t="str">
        <f t="shared" si="20"/>
        <v/>
      </c>
      <c r="BG66" s="541" t="str">
        <f t="shared" si="21"/>
        <v/>
      </c>
      <c r="BH66" s="541" t="str">
        <f t="shared" si="36"/>
        <v/>
      </c>
      <c r="BI66" s="541" t="str">
        <f t="shared" si="37"/>
        <v/>
      </c>
      <c r="BL66" t="str">
        <f t="shared" si="22"/>
        <v/>
      </c>
      <c r="BM66" t="str">
        <f t="shared" si="23"/>
        <v/>
      </c>
      <c r="BN66" t="str">
        <f t="shared" si="24"/>
        <v/>
      </c>
      <c r="BO66" s="548" t="str">
        <f>IF(BN66="対象",ROUNDDOWN(L66*VLOOKUP(K66,【参考】数式用!$A$4:$J$42,10,FALSE)*AA66,0),"")</f>
        <v/>
      </c>
      <c r="BP66" t="str">
        <f t="shared" si="25"/>
        <v/>
      </c>
    </row>
    <row r="67" spans="1:68" ht="109.95" customHeight="1" thickBot="1">
      <c r="A67" s="306">
        <v>55</v>
      </c>
      <c r="B67" s="690" t="str">
        <f>IF(基本情報入力シート!B89="","",基本情報入力シート!B89)</f>
        <v/>
      </c>
      <c r="C67" s="691"/>
      <c r="D67" s="691"/>
      <c r="E67" s="691"/>
      <c r="F67" s="692"/>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40" t="str">
        <f>IF(基本情報入力シート!AF89=0, "",基本情報入力シート!AF89)</f>
        <v/>
      </c>
      <c r="M67" s="507" t="str">
        <f>IF('別紙様式2-2（個票（４、５月））'!M67="","",'別紙様式2-2（個票（４、５月））'!M67)</f>
        <v/>
      </c>
      <c r="N67" s="506" t="str">
        <f>IF('別紙様式2-2（個票（４、５月））'!N67="","",'別紙様式2-2（個票（４、５月））'!N67)</f>
        <v/>
      </c>
      <c r="O67" s="289"/>
      <c r="P67" s="537"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01"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38" t="str">
        <f>IFERROR(VLOOKUP(K67,【参考】数式用!$A$2:$N$57,14,FALSE),"")</f>
        <v/>
      </c>
      <c r="AP67" s="538" t="str">
        <f t="shared" si="14"/>
        <v/>
      </c>
      <c r="AQ67" s="542" t="str">
        <f t="shared" si="29"/>
        <v/>
      </c>
      <c r="AR67" s="542" t="str">
        <f t="shared" si="26"/>
        <v>キャリアパス要件Ⅰ・Ⅱ_</v>
      </c>
      <c r="AS67" s="522" t="str">
        <f t="shared" si="30"/>
        <v>入力済</v>
      </c>
      <c r="AT67" s="538" t="str">
        <f t="shared" si="15"/>
        <v/>
      </c>
      <c r="AU67" s="522" t="str">
        <f t="shared" si="31"/>
        <v>入力済</v>
      </c>
      <c r="AV67" s="522" t="str">
        <f t="shared" si="32"/>
        <v/>
      </c>
      <c r="AW67" s="522" t="str">
        <f t="shared" si="16"/>
        <v/>
      </c>
      <c r="AX67" s="538" t="str">
        <f t="shared" si="33"/>
        <v/>
      </c>
      <c r="AY67" s="522" t="str">
        <f>IFERROR(VLOOKUP(K67,【参考】数式用!$AR$3:$AS$49, 2, FALSE), "")</f>
        <v/>
      </c>
      <c r="AZ67" s="538" t="str">
        <f t="shared" si="17"/>
        <v/>
      </c>
      <c r="BA67" s="541" t="str">
        <f t="shared" si="34"/>
        <v>入力済</v>
      </c>
      <c r="BB67" s="522" t="str">
        <f>IFERROR(VLOOKUP(K67,【参考】数式用!$AX$3:$AY$59, 2, FALSE), "")</f>
        <v/>
      </c>
      <c r="BC67" s="538" t="str">
        <f t="shared" si="18"/>
        <v/>
      </c>
      <c r="BD67" s="541" t="str">
        <f t="shared" si="35"/>
        <v>入力済</v>
      </c>
      <c r="BE67" s="541" t="str">
        <f t="shared" si="19"/>
        <v/>
      </c>
      <c r="BF67" s="541" t="str">
        <f t="shared" si="20"/>
        <v/>
      </c>
      <c r="BG67" s="541" t="str">
        <f t="shared" si="21"/>
        <v/>
      </c>
      <c r="BH67" s="541" t="str">
        <f t="shared" si="36"/>
        <v/>
      </c>
      <c r="BI67" s="541" t="str">
        <f t="shared" si="37"/>
        <v/>
      </c>
      <c r="BL67" t="str">
        <f t="shared" si="22"/>
        <v/>
      </c>
      <c r="BM67" t="str">
        <f t="shared" si="23"/>
        <v/>
      </c>
      <c r="BN67" t="str">
        <f t="shared" si="24"/>
        <v/>
      </c>
      <c r="BO67" s="548" t="str">
        <f>IF(BN67="対象",ROUNDDOWN(L67*VLOOKUP(K67,【参考】数式用!$A$4:$J$42,10,FALSE)*AA67,0),"")</f>
        <v/>
      </c>
      <c r="BP67" t="str">
        <f t="shared" si="25"/>
        <v/>
      </c>
    </row>
    <row r="68" spans="1:68" ht="109.95" customHeight="1" thickBot="1">
      <c r="A68" s="306">
        <v>56</v>
      </c>
      <c r="B68" s="690" t="str">
        <f>IF(基本情報入力シート!B90="","",基本情報入力シート!B90)</f>
        <v/>
      </c>
      <c r="C68" s="691"/>
      <c r="D68" s="691"/>
      <c r="E68" s="691"/>
      <c r="F68" s="692"/>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40" t="str">
        <f>IF(基本情報入力シート!AF90=0, "",基本情報入力シート!AF90)</f>
        <v/>
      </c>
      <c r="M68" s="507" t="str">
        <f>IF('別紙様式2-2（個票（４、５月））'!M68="","",'別紙様式2-2（個票（４、５月））'!M68)</f>
        <v/>
      </c>
      <c r="N68" s="506" t="str">
        <f>IF('別紙様式2-2（個票（４、５月））'!N68="","",'別紙様式2-2（個票（４、５月））'!N68)</f>
        <v/>
      </c>
      <c r="O68" s="289"/>
      <c r="P68" s="537"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01"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38" t="str">
        <f>IFERROR(VLOOKUP(K68,【参考】数式用!$A$2:$N$57,14,FALSE),"")</f>
        <v/>
      </c>
      <c r="AP68" s="538" t="str">
        <f t="shared" si="14"/>
        <v/>
      </c>
      <c r="AQ68" s="542" t="str">
        <f t="shared" si="29"/>
        <v/>
      </c>
      <c r="AR68" s="542" t="str">
        <f t="shared" si="26"/>
        <v>キャリアパス要件Ⅰ・Ⅱ_</v>
      </c>
      <c r="AS68" s="522" t="str">
        <f t="shared" si="30"/>
        <v>入力済</v>
      </c>
      <c r="AT68" s="538" t="str">
        <f t="shared" si="15"/>
        <v/>
      </c>
      <c r="AU68" s="522" t="str">
        <f t="shared" si="31"/>
        <v>入力済</v>
      </c>
      <c r="AV68" s="522" t="str">
        <f t="shared" si="32"/>
        <v/>
      </c>
      <c r="AW68" s="522" t="str">
        <f t="shared" si="16"/>
        <v/>
      </c>
      <c r="AX68" s="538" t="str">
        <f t="shared" si="33"/>
        <v/>
      </c>
      <c r="AY68" s="522" t="str">
        <f>IFERROR(VLOOKUP(K68,【参考】数式用!$AR$3:$AS$49, 2, FALSE), "")</f>
        <v/>
      </c>
      <c r="AZ68" s="538" t="str">
        <f t="shared" si="17"/>
        <v/>
      </c>
      <c r="BA68" s="541" t="str">
        <f t="shared" si="34"/>
        <v>入力済</v>
      </c>
      <c r="BB68" s="522" t="str">
        <f>IFERROR(VLOOKUP(K68,【参考】数式用!$AX$3:$AY$59, 2, FALSE), "")</f>
        <v/>
      </c>
      <c r="BC68" s="538" t="str">
        <f t="shared" si="18"/>
        <v/>
      </c>
      <c r="BD68" s="541" t="str">
        <f t="shared" si="35"/>
        <v>入力済</v>
      </c>
      <c r="BE68" s="541" t="str">
        <f t="shared" si="19"/>
        <v/>
      </c>
      <c r="BF68" s="541" t="str">
        <f t="shared" si="20"/>
        <v/>
      </c>
      <c r="BG68" s="541" t="str">
        <f t="shared" si="21"/>
        <v/>
      </c>
      <c r="BH68" s="541" t="str">
        <f t="shared" si="36"/>
        <v/>
      </c>
      <c r="BI68" s="541" t="str">
        <f t="shared" si="37"/>
        <v/>
      </c>
      <c r="BL68" t="str">
        <f t="shared" si="22"/>
        <v/>
      </c>
      <c r="BM68" t="str">
        <f t="shared" si="23"/>
        <v/>
      </c>
      <c r="BN68" t="str">
        <f t="shared" si="24"/>
        <v/>
      </c>
      <c r="BO68" s="548" t="str">
        <f>IF(BN68="対象",ROUNDDOWN(L68*VLOOKUP(K68,【参考】数式用!$A$4:$J$42,10,FALSE)*AA68,0),"")</f>
        <v/>
      </c>
      <c r="BP68" t="str">
        <f t="shared" si="25"/>
        <v/>
      </c>
    </row>
    <row r="69" spans="1:68" ht="109.95" customHeight="1" thickBot="1">
      <c r="A69" s="306">
        <v>57</v>
      </c>
      <c r="B69" s="690" t="str">
        <f>IF(基本情報入力シート!B91="","",基本情報入力シート!B91)</f>
        <v/>
      </c>
      <c r="C69" s="691"/>
      <c r="D69" s="691"/>
      <c r="E69" s="691"/>
      <c r="F69" s="692"/>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40" t="str">
        <f>IF(基本情報入力シート!AF91=0, "",基本情報入力シート!AF91)</f>
        <v/>
      </c>
      <c r="M69" s="507" t="str">
        <f>IF('別紙様式2-2（個票（４、５月））'!M69="","",'別紙様式2-2（個票（４、５月））'!M69)</f>
        <v/>
      </c>
      <c r="N69" s="506" t="str">
        <f>IF('別紙様式2-2（個票（４、５月））'!N69="","",'別紙様式2-2（個票（４、５月））'!N69)</f>
        <v/>
      </c>
      <c r="O69" s="289"/>
      <c r="P69" s="537"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01"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38" t="str">
        <f>IFERROR(VLOOKUP(K69,【参考】数式用!$A$2:$N$57,14,FALSE),"")</f>
        <v/>
      </c>
      <c r="AP69" s="538" t="str">
        <f t="shared" si="14"/>
        <v/>
      </c>
      <c r="AQ69" s="542" t="str">
        <f t="shared" si="29"/>
        <v/>
      </c>
      <c r="AR69" s="542" t="str">
        <f t="shared" si="26"/>
        <v>キャリアパス要件Ⅰ・Ⅱ_</v>
      </c>
      <c r="AS69" s="522" t="str">
        <f t="shared" si="30"/>
        <v>入力済</v>
      </c>
      <c r="AT69" s="538" t="str">
        <f t="shared" si="15"/>
        <v/>
      </c>
      <c r="AU69" s="522" t="str">
        <f t="shared" si="31"/>
        <v>入力済</v>
      </c>
      <c r="AV69" s="522" t="str">
        <f t="shared" si="32"/>
        <v/>
      </c>
      <c r="AW69" s="522" t="str">
        <f t="shared" si="16"/>
        <v/>
      </c>
      <c r="AX69" s="538" t="str">
        <f t="shared" si="33"/>
        <v/>
      </c>
      <c r="AY69" s="522" t="str">
        <f>IFERROR(VLOOKUP(K69,【参考】数式用!$AR$3:$AS$49, 2, FALSE), "")</f>
        <v/>
      </c>
      <c r="AZ69" s="538" t="str">
        <f t="shared" si="17"/>
        <v/>
      </c>
      <c r="BA69" s="541" t="str">
        <f t="shared" si="34"/>
        <v>入力済</v>
      </c>
      <c r="BB69" s="522" t="str">
        <f>IFERROR(VLOOKUP(K69,【参考】数式用!$AX$3:$AY$59, 2, FALSE), "")</f>
        <v/>
      </c>
      <c r="BC69" s="538" t="str">
        <f t="shared" si="18"/>
        <v/>
      </c>
      <c r="BD69" s="541" t="str">
        <f t="shared" si="35"/>
        <v>入力済</v>
      </c>
      <c r="BE69" s="541" t="str">
        <f t="shared" si="19"/>
        <v/>
      </c>
      <c r="BF69" s="541" t="str">
        <f t="shared" si="20"/>
        <v/>
      </c>
      <c r="BG69" s="541" t="str">
        <f t="shared" si="21"/>
        <v/>
      </c>
      <c r="BH69" s="541" t="str">
        <f t="shared" si="36"/>
        <v/>
      </c>
      <c r="BI69" s="541" t="str">
        <f t="shared" si="37"/>
        <v/>
      </c>
      <c r="BL69" t="str">
        <f t="shared" si="22"/>
        <v/>
      </c>
      <c r="BM69" t="str">
        <f t="shared" si="23"/>
        <v/>
      </c>
      <c r="BN69" t="str">
        <f t="shared" si="24"/>
        <v/>
      </c>
      <c r="BO69" s="548" t="str">
        <f>IF(BN69="対象",ROUNDDOWN(L69*VLOOKUP(K69,【参考】数式用!$A$4:$J$42,10,FALSE)*AA69,0),"")</f>
        <v/>
      </c>
      <c r="BP69" t="str">
        <f t="shared" si="25"/>
        <v/>
      </c>
    </row>
    <row r="70" spans="1:68" ht="109.95" customHeight="1" thickBot="1">
      <c r="A70" s="306">
        <v>58</v>
      </c>
      <c r="B70" s="690" t="str">
        <f>IF(基本情報入力シート!B92="","",基本情報入力シート!B92)</f>
        <v/>
      </c>
      <c r="C70" s="691"/>
      <c r="D70" s="691"/>
      <c r="E70" s="691"/>
      <c r="F70" s="692"/>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40" t="str">
        <f>IF(基本情報入力シート!AF92=0, "",基本情報入力シート!AF92)</f>
        <v/>
      </c>
      <c r="M70" s="507" t="str">
        <f>IF('別紙様式2-2（個票（４、５月））'!M70="","",'別紙様式2-2（個票（４、５月））'!M70)</f>
        <v/>
      </c>
      <c r="N70" s="506" t="str">
        <f>IF('別紙様式2-2（個票（４、５月））'!N70="","",'別紙様式2-2（個票（４、５月））'!N70)</f>
        <v/>
      </c>
      <c r="O70" s="289"/>
      <c r="P70" s="537"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01"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38" t="str">
        <f>IFERROR(VLOOKUP(K70,【参考】数式用!$A$2:$N$57,14,FALSE),"")</f>
        <v/>
      </c>
      <c r="AP70" s="538" t="str">
        <f t="shared" si="14"/>
        <v/>
      </c>
      <c r="AQ70" s="542" t="str">
        <f t="shared" si="29"/>
        <v/>
      </c>
      <c r="AR70" s="542" t="str">
        <f t="shared" si="26"/>
        <v>キャリアパス要件Ⅰ・Ⅱ_</v>
      </c>
      <c r="AS70" s="522" t="str">
        <f t="shared" si="30"/>
        <v>入力済</v>
      </c>
      <c r="AT70" s="538" t="str">
        <f t="shared" si="15"/>
        <v/>
      </c>
      <c r="AU70" s="522" t="str">
        <f t="shared" si="31"/>
        <v>入力済</v>
      </c>
      <c r="AV70" s="522" t="str">
        <f t="shared" si="32"/>
        <v/>
      </c>
      <c r="AW70" s="522" t="str">
        <f t="shared" si="16"/>
        <v/>
      </c>
      <c r="AX70" s="538" t="str">
        <f t="shared" si="33"/>
        <v/>
      </c>
      <c r="AY70" s="522" t="str">
        <f>IFERROR(VLOOKUP(K70,【参考】数式用!$AR$3:$AS$49, 2, FALSE), "")</f>
        <v/>
      </c>
      <c r="AZ70" s="538" t="str">
        <f t="shared" si="17"/>
        <v/>
      </c>
      <c r="BA70" s="541" t="str">
        <f t="shared" si="34"/>
        <v>入力済</v>
      </c>
      <c r="BB70" s="522" t="str">
        <f>IFERROR(VLOOKUP(K70,【参考】数式用!$AX$3:$AY$59, 2, FALSE), "")</f>
        <v/>
      </c>
      <c r="BC70" s="538" t="str">
        <f t="shared" si="18"/>
        <v/>
      </c>
      <c r="BD70" s="541" t="str">
        <f t="shared" si="35"/>
        <v>入力済</v>
      </c>
      <c r="BE70" s="541" t="str">
        <f t="shared" si="19"/>
        <v/>
      </c>
      <c r="BF70" s="541" t="str">
        <f t="shared" si="20"/>
        <v/>
      </c>
      <c r="BG70" s="541" t="str">
        <f t="shared" si="21"/>
        <v/>
      </c>
      <c r="BH70" s="541" t="str">
        <f t="shared" si="36"/>
        <v/>
      </c>
      <c r="BI70" s="541" t="str">
        <f t="shared" si="37"/>
        <v/>
      </c>
      <c r="BL70" t="str">
        <f t="shared" si="22"/>
        <v/>
      </c>
      <c r="BM70" t="str">
        <f t="shared" si="23"/>
        <v/>
      </c>
      <c r="BN70" t="str">
        <f t="shared" si="24"/>
        <v/>
      </c>
      <c r="BO70" s="548" t="str">
        <f>IF(BN70="対象",ROUNDDOWN(L70*VLOOKUP(K70,【参考】数式用!$A$4:$J$42,10,FALSE)*AA70,0),"")</f>
        <v/>
      </c>
      <c r="BP70" t="str">
        <f t="shared" si="25"/>
        <v/>
      </c>
    </row>
    <row r="71" spans="1:68" ht="109.95" customHeight="1" thickBot="1">
      <c r="A71" s="306">
        <v>59</v>
      </c>
      <c r="B71" s="690" t="str">
        <f>IF(基本情報入力シート!B93="","",基本情報入力シート!B93)</f>
        <v/>
      </c>
      <c r="C71" s="691"/>
      <c r="D71" s="691"/>
      <c r="E71" s="691"/>
      <c r="F71" s="692"/>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40" t="str">
        <f>IF(基本情報入力シート!AF93=0, "",基本情報入力シート!AF93)</f>
        <v/>
      </c>
      <c r="M71" s="507" t="str">
        <f>IF('別紙様式2-2（個票（４、５月））'!M71="","",'別紙様式2-2（個票（４、５月））'!M71)</f>
        <v/>
      </c>
      <c r="N71" s="506" t="str">
        <f>IF('別紙様式2-2（個票（４、５月））'!N71="","",'別紙様式2-2（個票（４、５月））'!N71)</f>
        <v/>
      </c>
      <c r="O71" s="289"/>
      <c r="P71" s="537"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01"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38" t="str">
        <f>IFERROR(VLOOKUP(K71,【参考】数式用!$A$2:$N$57,14,FALSE),"")</f>
        <v/>
      </c>
      <c r="AP71" s="538" t="str">
        <f t="shared" si="14"/>
        <v/>
      </c>
      <c r="AQ71" s="542" t="str">
        <f t="shared" si="29"/>
        <v/>
      </c>
      <c r="AR71" s="542" t="str">
        <f t="shared" si="26"/>
        <v>キャリアパス要件Ⅰ・Ⅱ_</v>
      </c>
      <c r="AS71" s="522" t="str">
        <f t="shared" si="30"/>
        <v>入力済</v>
      </c>
      <c r="AT71" s="538" t="str">
        <f t="shared" si="15"/>
        <v/>
      </c>
      <c r="AU71" s="522" t="str">
        <f t="shared" si="31"/>
        <v>入力済</v>
      </c>
      <c r="AV71" s="522" t="str">
        <f t="shared" si="32"/>
        <v/>
      </c>
      <c r="AW71" s="522" t="str">
        <f t="shared" si="16"/>
        <v/>
      </c>
      <c r="AX71" s="538" t="str">
        <f t="shared" si="33"/>
        <v/>
      </c>
      <c r="AY71" s="522" t="str">
        <f>IFERROR(VLOOKUP(K71,【参考】数式用!$AR$3:$AS$49, 2, FALSE), "")</f>
        <v/>
      </c>
      <c r="AZ71" s="538" t="str">
        <f t="shared" si="17"/>
        <v/>
      </c>
      <c r="BA71" s="541" t="str">
        <f t="shared" si="34"/>
        <v>入力済</v>
      </c>
      <c r="BB71" s="522" t="str">
        <f>IFERROR(VLOOKUP(K71,【参考】数式用!$AX$3:$AY$59, 2, FALSE), "")</f>
        <v/>
      </c>
      <c r="BC71" s="538" t="str">
        <f t="shared" si="18"/>
        <v/>
      </c>
      <c r="BD71" s="541" t="str">
        <f t="shared" si="35"/>
        <v>入力済</v>
      </c>
      <c r="BE71" s="541" t="str">
        <f t="shared" si="19"/>
        <v/>
      </c>
      <c r="BF71" s="541" t="str">
        <f t="shared" si="20"/>
        <v/>
      </c>
      <c r="BG71" s="541" t="str">
        <f t="shared" si="21"/>
        <v/>
      </c>
      <c r="BH71" s="541" t="str">
        <f t="shared" si="36"/>
        <v/>
      </c>
      <c r="BI71" s="541" t="str">
        <f t="shared" si="37"/>
        <v/>
      </c>
      <c r="BL71" t="str">
        <f t="shared" si="22"/>
        <v/>
      </c>
      <c r="BM71" t="str">
        <f t="shared" si="23"/>
        <v/>
      </c>
      <c r="BN71" t="str">
        <f t="shared" si="24"/>
        <v/>
      </c>
      <c r="BO71" s="548" t="str">
        <f>IF(BN71="対象",ROUNDDOWN(L71*VLOOKUP(K71,【参考】数式用!$A$4:$J$42,10,FALSE)*AA71,0),"")</f>
        <v/>
      </c>
      <c r="BP71" t="str">
        <f t="shared" si="25"/>
        <v/>
      </c>
    </row>
    <row r="72" spans="1:68" ht="109.95" customHeight="1" thickBot="1">
      <c r="A72" s="306">
        <v>60</v>
      </c>
      <c r="B72" s="690" t="str">
        <f>IF(基本情報入力シート!B94="","",基本情報入力シート!B94)</f>
        <v/>
      </c>
      <c r="C72" s="691"/>
      <c r="D72" s="691"/>
      <c r="E72" s="691"/>
      <c r="F72" s="692"/>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40" t="str">
        <f>IF(基本情報入力シート!AF94=0, "",基本情報入力シート!AF94)</f>
        <v/>
      </c>
      <c r="M72" s="507" t="str">
        <f>IF('別紙様式2-2（個票（４、５月））'!M72="","",'別紙様式2-2（個票（４、５月））'!M72)</f>
        <v/>
      </c>
      <c r="N72" s="506" t="str">
        <f>IF('別紙様式2-2（個票（４、５月））'!N72="","",'別紙様式2-2（個票（４、５月））'!N72)</f>
        <v/>
      </c>
      <c r="O72" s="289"/>
      <c r="P72" s="537"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01"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38" t="str">
        <f>IFERROR(VLOOKUP(K72,【参考】数式用!$A$2:$N$57,14,FALSE),"")</f>
        <v/>
      </c>
      <c r="AP72" s="538" t="str">
        <f t="shared" si="14"/>
        <v/>
      </c>
      <c r="AQ72" s="542" t="str">
        <f t="shared" si="29"/>
        <v/>
      </c>
      <c r="AR72" s="542" t="str">
        <f t="shared" si="26"/>
        <v>キャリアパス要件Ⅰ・Ⅱ_</v>
      </c>
      <c r="AS72" s="522" t="str">
        <f t="shared" si="30"/>
        <v>入力済</v>
      </c>
      <c r="AT72" s="538" t="str">
        <f t="shared" si="15"/>
        <v/>
      </c>
      <c r="AU72" s="522" t="str">
        <f t="shared" si="31"/>
        <v>入力済</v>
      </c>
      <c r="AV72" s="522" t="str">
        <f t="shared" si="32"/>
        <v/>
      </c>
      <c r="AW72" s="522" t="str">
        <f t="shared" si="16"/>
        <v/>
      </c>
      <c r="AX72" s="538" t="str">
        <f t="shared" si="33"/>
        <v/>
      </c>
      <c r="AY72" s="522" t="str">
        <f>IFERROR(VLOOKUP(K72,【参考】数式用!$AR$3:$AS$49, 2, FALSE), "")</f>
        <v/>
      </c>
      <c r="AZ72" s="538" t="str">
        <f t="shared" si="17"/>
        <v/>
      </c>
      <c r="BA72" s="541" t="str">
        <f t="shared" si="34"/>
        <v>入力済</v>
      </c>
      <c r="BB72" s="522" t="str">
        <f>IFERROR(VLOOKUP(K72,【参考】数式用!$AX$3:$AY$59, 2, FALSE), "")</f>
        <v/>
      </c>
      <c r="BC72" s="538" t="str">
        <f t="shared" si="18"/>
        <v/>
      </c>
      <c r="BD72" s="541" t="str">
        <f t="shared" si="35"/>
        <v>入力済</v>
      </c>
      <c r="BE72" s="541" t="str">
        <f t="shared" si="19"/>
        <v/>
      </c>
      <c r="BF72" s="541" t="str">
        <f t="shared" si="20"/>
        <v/>
      </c>
      <c r="BG72" s="541" t="str">
        <f t="shared" si="21"/>
        <v/>
      </c>
      <c r="BH72" s="541" t="str">
        <f t="shared" si="36"/>
        <v/>
      </c>
      <c r="BI72" s="541" t="str">
        <f t="shared" si="37"/>
        <v/>
      </c>
      <c r="BL72" t="str">
        <f t="shared" si="22"/>
        <v/>
      </c>
      <c r="BM72" t="str">
        <f t="shared" si="23"/>
        <v/>
      </c>
      <c r="BN72" t="str">
        <f t="shared" si="24"/>
        <v/>
      </c>
      <c r="BO72" s="548" t="str">
        <f>IF(BN72="対象",ROUNDDOWN(L72*VLOOKUP(K72,【参考】数式用!$A$4:$J$42,10,FALSE)*AA72,0),"")</f>
        <v/>
      </c>
      <c r="BP72" t="str">
        <f t="shared" si="25"/>
        <v/>
      </c>
    </row>
    <row r="73" spans="1:68" ht="109.95" customHeight="1" thickBot="1">
      <c r="A73" s="306">
        <v>61</v>
      </c>
      <c r="B73" s="690" t="str">
        <f>IF(基本情報入力シート!B95="","",基本情報入力シート!B95)</f>
        <v/>
      </c>
      <c r="C73" s="691"/>
      <c r="D73" s="691"/>
      <c r="E73" s="691"/>
      <c r="F73" s="692"/>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40" t="str">
        <f>IF(基本情報入力シート!AF95=0, "",基本情報入力シート!AF95)</f>
        <v/>
      </c>
      <c r="M73" s="507" t="str">
        <f>IF('別紙様式2-2（個票（４、５月））'!M73="","",'別紙様式2-2（個票（４、５月））'!M73)</f>
        <v/>
      </c>
      <c r="N73" s="506" t="str">
        <f>IF('別紙様式2-2（個票（４、５月））'!N73="","",'別紙様式2-2（個票（４、５月））'!N73)</f>
        <v/>
      </c>
      <c r="O73" s="289"/>
      <c r="P73" s="537"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01"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38" t="str">
        <f>IFERROR(VLOOKUP(K73,【参考】数式用!$A$2:$N$57,14,FALSE),"")</f>
        <v/>
      </c>
      <c r="AP73" s="538" t="str">
        <f t="shared" si="14"/>
        <v/>
      </c>
      <c r="AQ73" s="542" t="str">
        <f t="shared" si="29"/>
        <v/>
      </c>
      <c r="AR73" s="542" t="str">
        <f t="shared" si="26"/>
        <v>キャリアパス要件Ⅰ・Ⅱ_</v>
      </c>
      <c r="AS73" s="522" t="str">
        <f t="shared" si="30"/>
        <v>入力済</v>
      </c>
      <c r="AT73" s="538" t="str">
        <f t="shared" si="15"/>
        <v/>
      </c>
      <c r="AU73" s="522" t="str">
        <f t="shared" si="31"/>
        <v>入力済</v>
      </c>
      <c r="AV73" s="522" t="str">
        <f t="shared" si="32"/>
        <v/>
      </c>
      <c r="AW73" s="522" t="str">
        <f t="shared" si="16"/>
        <v/>
      </c>
      <c r="AX73" s="538" t="str">
        <f t="shared" si="33"/>
        <v/>
      </c>
      <c r="AY73" s="522" t="str">
        <f>IFERROR(VLOOKUP(K73,【参考】数式用!$AR$3:$AS$49, 2, FALSE), "")</f>
        <v/>
      </c>
      <c r="AZ73" s="538" t="str">
        <f t="shared" si="17"/>
        <v/>
      </c>
      <c r="BA73" s="541" t="str">
        <f t="shared" si="34"/>
        <v>入力済</v>
      </c>
      <c r="BB73" s="522" t="str">
        <f>IFERROR(VLOOKUP(K73,【参考】数式用!$AX$3:$AY$59, 2, FALSE), "")</f>
        <v/>
      </c>
      <c r="BC73" s="538" t="str">
        <f t="shared" si="18"/>
        <v/>
      </c>
      <c r="BD73" s="541" t="str">
        <f t="shared" si="35"/>
        <v>入力済</v>
      </c>
      <c r="BE73" s="541" t="str">
        <f t="shared" si="19"/>
        <v/>
      </c>
      <c r="BF73" s="541" t="str">
        <f t="shared" si="20"/>
        <v/>
      </c>
      <c r="BG73" s="541" t="str">
        <f t="shared" si="21"/>
        <v/>
      </c>
      <c r="BH73" s="541" t="str">
        <f t="shared" si="36"/>
        <v/>
      </c>
      <c r="BI73" s="541" t="str">
        <f t="shared" si="37"/>
        <v/>
      </c>
      <c r="BL73" t="str">
        <f t="shared" si="22"/>
        <v/>
      </c>
      <c r="BM73" t="str">
        <f t="shared" si="23"/>
        <v/>
      </c>
      <c r="BN73" t="str">
        <f t="shared" si="24"/>
        <v/>
      </c>
      <c r="BO73" s="548" t="str">
        <f>IF(BN73="対象",ROUNDDOWN(L73*VLOOKUP(K73,【参考】数式用!$A$4:$J$42,10,FALSE)*AA73,0),"")</f>
        <v/>
      </c>
      <c r="BP73" t="str">
        <f t="shared" si="25"/>
        <v/>
      </c>
    </row>
    <row r="74" spans="1:68" ht="109.95" customHeight="1" thickBot="1">
      <c r="A74" s="306">
        <v>62</v>
      </c>
      <c r="B74" s="690" t="str">
        <f>IF(基本情報入力シート!B96="","",基本情報入力シート!B96)</f>
        <v/>
      </c>
      <c r="C74" s="691"/>
      <c r="D74" s="691"/>
      <c r="E74" s="691"/>
      <c r="F74" s="692"/>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40" t="str">
        <f>IF(基本情報入力シート!AF96=0, "",基本情報入力シート!AF96)</f>
        <v/>
      </c>
      <c r="M74" s="507" t="str">
        <f>IF('別紙様式2-2（個票（４、５月））'!M74="","",'別紙様式2-2（個票（４、５月））'!M74)</f>
        <v/>
      </c>
      <c r="N74" s="506" t="str">
        <f>IF('別紙様式2-2（個票（４、５月））'!N74="","",'別紙様式2-2（個票（４、５月））'!N74)</f>
        <v/>
      </c>
      <c r="O74" s="289"/>
      <c r="P74" s="537"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01"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38" t="str">
        <f>IFERROR(VLOOKUP(K74,【参考】数式用!$A$2:$N$57,14,FALSE),"")</f>
        <v/>
      </c>
      <c r="AP74" s="538" t="str">
        <f t="shared" si="14"/>
        <v/>
      </c>
      <c r="AQ74" s="542" t="str">
        <f t="shared" si="29"/>
        <v/>
      </c>
      <c r="AR74" s="542" t="str">
        <f t="shared" si="26"/>
        <v>キャリアパス要件Ⅰ・Ⅱ_</v>
      </c>
      <c r="AS74" s="522" t="str">
        <f t="shared" si="30"/>
        <v>入力済</v>
      </c>
      <c r="AT74" s="538" t="str">
        <f t="shared" si="15"/>
        <v/>
      </c>
      <c r="AU74" s="522" t="str">
        <f t="shared" si="31"/>
        <v>入力済</v>
      </c>
      <c r="AV74" s="522" t="str">
        <f t="shared" si="32"/>
        <v/>
      </c>
      <c r="AW74" s="522" t="str">
        <f t="shared" si="16"/>
        <v/>
      </c>
      <c r="AX74" s="538" t="str">
        <f t="shared" si="33"/>
        <v/>
      </c>
      <c r="AY74" s="522" t="str">
        <f>IFERROR(VLOOKUP(K74,【参考】数式用!$AR$3:$AS$49, 2, FALSE), "")</f>
        <v/>
      </c>
      <c r="AZ74" s="538" t="str">
        <f t="shared" si="17"/>
        <v/>
      </c>
      <c r="BA74" s="541" t="str">
        <f t="shared" si="34"/>
        <v>入力済</v>
      </c>
      <c r="BB74" s="522" t="str">
        <f>IFERROR(VLOOKUP(K74,【参考】数式用!$AX$3:$AY$59, 2, FALSE), "")</f>
        <v/>
      </c>
      <c r="BC74" s="538" t="str">
        <f t="shared" si="18"/>
        <v/>
      </c>
      <c r="BD74" s="541" t="str">
        <f t="shared" si="35"/>
        <v>入力済</v>
      </c>
      <c r="BE74" s="541" t="str">
        <f t="shared" si="19"/>
        <v/>
      </c>
      <c r="BF74" s="541" t="str">
        <f t="shared" si="20"/>
        <v/>
      </c>
      <c r="BG74" s="541" t="str">
        <f t="shared" si="21"/>
        <v/>
      </c>
      <c r="BH74" s="541" t="str">
        <f t="shared" si="36"/>
        <v/>
      </c>
      <c r="BI74" s="541" t="str">
        <f t="shared" si="37"/>
        <v/>
      </c>
      <c r="BL74" t="str">
        <f t="shared" si="22"/>
        <v/>
      </c>
      <c r="BM74" t="str">
        <f t="shared" si="23"/>
        <v/>
      </c>
      <c r="BN74" t="str">
        <f t="shared" si="24"/>
        <v/>
      </c>
      <c r="BO74" s="548" t="str">
        <f>IF(BN74="対象",ROUNDDOWN(L74*VLOOKUP(K74,【参考】数式用!$A$4:$J$42,10,FALSE)*AA74,0),"")</f>
        <v/>
      </c>
      <c r="BP74" t="str">
        <f t="shared" si="25"/>
        <v/>
      </c>
    </row>
    <row r="75" spans="1:68" ht="109.95" customHeight="1" thickBot="1">
      <c r="A75" s="306">
        <v>63</v>
      </c>
      <c r="B75" s="690" t="str">
        <f>IF(基本情報入力シート!B97="","",基本情報入力シート!B97)</f>
        <v/>
      </c>
      <c r="C75" s="691"/>
      <c r="D75" s="691"/>
      <c r="E75" s="691"/>
      <c r="F75" s="692"/>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40" t="str">
        <f>IF(基本情報入力シート!AF97=0, "",基本情報入力シート!AF97)</f>
        <v/>
      </c>
      <c r="M75" s="507" t="str">
        <f>IF('別紙様式2-2（個票（４、５月））'!M75="","",'別紙様式2-2（個票（４、５月））'!M75)</f>
        <v/>
      </c>
      <c r="N75" s="506" t="str">
        <f>IF('別紙様式2-2（個票（４、５月））'!N75="","",'別紙様式2-2（個票（４、５月））'!N75)</f>
        <v/>
      </c>
      <c r="O75" s="289"/>
      <c r="P75" s="537"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01"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38" t="str">
        <f>IFERROR(VLOOKUP(K75,【参考】数式用!$A$2:$N$57,14,FALSE),"")</f>
        <v/>
      </c>
      <c r="AP75" s="538" t="str">
        <f t="shared" si="14"/>
        <v/>
      </c>
      <c r="AQ75" s="542" t="str">
        <f t="shared" si="29"/>
        <v/>
      </c>
      <c r="AR75" s="542" t="str">
        <f t="shared" si="26"/>
        <v>キャリアパス要件Ⅰ・Ⅱ_</v>
      </c>
      <c r="AS75" s="522" t="str">
        <f t="shared" si="30"/>
        <v>入力済</v>
      </c>
      <c r="AT75" s="538" t="str">
        <f t="shared" si="15"/>
        <v/>
      </c>
      <c r="AU75" s="522" t="str">
        <f t="shared" si="31"/>
        <v>入力済</v>
      </c>
      <c r="AV75" s="522" t="str">
        <f t="shared" si="32"/>
        <v/>
      </c>
      <c r="AW75" s="522" t="str">
        <f t="shared" si="16"/>
        <v/>
      </c>
      <c r="AX75" s="538" t="str">
        <f t="shared" si="33"/>
        <v/>
      </c>
      <c r="AY75" s="522" t="str">
        <f>IFERROR(VLOOKUP(K75,【参考】数式用!$AR$3:$AS$49, 2, FALSE), "")</f>
        <v/>
      </c>
      <c r="AZ75" s="538" t="str">
        <f t="shared" si="17"/>
        <v/>
      </c>
      <c r="BA75" s="541" t="str">
        <f t="shared" si="34"/>
        <v>入力済</v>
      </c>
      <c r="BB75" s="522" t="str">
        <f>IFERROR(VLOOKUP(K75,【参考】数式用!$AX$3:$AY$59, 2, FALSE), "")</f>
        <v/>
      </c>
      <c r="BC75" s="538" t="str">
        <f t="shared" si="18"/>
        <v/>
      </c>
      <c r="BD75" s="541" t="str">
        <f t="shared" si="35"/>
        <v>入力済</v>
      </c>
      <c r="BE75" s="541" t="str">
        <f t="shared" si="19"/>
        <v/>
      </c>
      <c r="BF75" s="541" t="str">
        <f t="shared" si="20"/>
        <v/>
      </c>
      <c r="BG75" s="541" t="str">
        <f t="shared" si="21"/>
        <v/>
      </c>
      <c r="BH75" s="541" t="str">
        <f t="shared" si="36"/>
        <v/>
      </c>
      <c r="BI75" s="541" t="str">
        <f t="shared" si="37"/>
        <v/>
      </c>
      <c r="BL75" t="str">
        <f t="shared" si="22"/>
        <v/>
      </c>
      <c r="BM75" t="str">
        <f t="shared" si="23"/>
        <v/>
      </c>
      <c r="BN75" t="str">
        <f t="shared" si="24"/>
        <v/>
      </c>
      <c r="BO75" s="548" t="str">
        <f>IF(BN75="対象",ROUNDDOWN(L75*VLOOKUP(K75,【参考】数式用!$A$4:$J$42,10,FALSE)*AA75,0),"")</f>
        <v/>
      </c>
      <c r="BP75" t="str">
        <f t="shared" si="25"/>
        <v/>
      </c>
    </row>
    <row r="76" spans="1:68" ht="109.95" customHeight="1" thickBot="1">
      <c r="A76" s="306">
        <v>64</v>
      </c>
      <c r="B76" s="690" t="str">
        <f>IF(基本情報入力シート!B98="","",基本情報入力シート!B98)</f>
        <v/>
      </c>
      <c r="C76" s="691"/>
      <c r="D76" s="691"/>
      <c r="E76" s="691"/>
      <c r="F76" s="692"/>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40" t="str">
        <f>IF(基本情報入力シート!AF98=0, "",基本情報入力シート!AF98)</f>
        <v/>
      </c>
      <c r="M76" s="507" t="str">
        <f>IF('別紙様式2-2（個票（４、５月））'!M76="","",'別紙様式2-2（個票（４、５月））'!M76)</f>
        <v/>
      </c>
      <c r="N76" s="506" t="str">
        <f>IF('別紙様式2-2（個票（４、５月））'!N76="","",'別紙様式2-2（個票（４、５月））'!N76)</f>
        <v/>
      </c>
      <c r="O76" s="289"/>
      <c r="P76" s="537"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01"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38" t="str">
        <f>IFERROR(VLOOKUP(K76,【参考】数式用!$A$2:$N$57,14,FALSE),"")</f>
        <v/>
      </c>
      <c r="AP76" s="538" t="str">
        <f t="shared" si="14"/>
        <v/>
      </c>
      <c r="AQ76" s="542" t="str">
        <f t="shared" si="29"/>
        <v/>
      </c>
      <c r="AR76" s="542" t="str">
        <f t="shared" si="26"/>
        <v>キャリアパス要件Ⅰ・Ⅱ_</v>
      </c>
      <c r="AS76" s="522" t="str">
        <f t="shared" si="30"/>
        <v>入力済</v>
      </c>
      <c r="AT76" s="538" t="str">
        <f t="shared" si="15"/>
        <v/>
      </c>
      <c r="AU76" s="522" t="str">
        <f t="shared" si="31"/>
        <v>入力済</v>
      </c>
      <c r="AV76" s="522" t="str">
        <f t="shared" si="32"/>
        <v/>
      </c>
      <c r="AW76" s="522" t="str">
        <f t="shared" si="16"/>
        <v/>
      </c>
      <c r="AX76" s="538" t="str">
        <f t="shared" si="33"/>
        <v/>
      </c>
      <c r="AY76" s="522" t="str">
        <f>IFERROR(VLOOKUP(K76,【参考】数式用!$AR$3:$AS$49, 2, FALSE), "")</f>
        <v/>
      </c>
      <c r="AZ76" s="538" t="str">
        <f t="shared" si="17"/>
        <v/>
      </c>
      <c r="BA76" s="541" t="str">
        <f t="shared" si="34"/>
        <v>入力済</v>
      </c>
      <c r="BB76" s="522" t="str">
        <f>IFERROR(VLOOKUP(K76,【参考】数式用!$AX$3:$AY$59, 2, FALSE), "")</f>
        <v/>
      </c>
      <c r="BC76" s="538" t="str">
        <f t="shared" si="18"/>
        <v/>
      </c>
      <c r="BD76" s="541" t="str">
        <f t="shared" si="35"/>
        <v>入力済</v>
      </c>
      <c r="BE76" s="541" t="str">
        <f t="shared" si="19"/>
        <v/>
      </c>
      <c r="BF76" s="541" t="str">
        <f t="shared" si="20"/>
        <v/>
      </c>
      <c r="BG76" s="541" t="str">
        <f t="shared" si="21"/>
        <v/>
      </c>
      <c r="BH76" s="541" t="str">
        <f t="shared" si="36"/>
        <v/>
      </c>
      <c r="BI76" s="541" t="str">
        <f t="shared" si="37"/>
        <v/>
      </c>
      <c r="BL76" t="str">
        <f t="shared" si="22"/>
        <v/>
      </c>
      <c r="BM76" t="str">
        <f t="shared" si="23"/>
        <v/>
      </c>
      <c r="BN76" t="str">
        <f t="shared" si="24"/>
        <v/>
      </c>
      <c r="BO76" s="548" t="str">
        <f>IF(BN76="対象",ROUNDDOWN(L76*VLOOKUP(K76,【参考】数式用!$A$4:$J$42,10,FALSE)*AA76,0),"")</f>
        <v/>
      </c>
      <c r="BP76" t="str">
        <f t="shared" si="25"/>
        <v/>
      </c>
    </row>
    <row r="77" spans="1:68" ht="109.95" customHeight="1" thickBot="1">
      <c r="A77" s="306">
        <v>65</v>
      </c>
      <c r="B77" s="690" t="str">
        <f>IF(基本情報入力シート!B99="","",基本情報入力シート!B99)</f>
        <v/>
      </c>
      <c r="C77" s="691"/>
      <c r="D77" s="691"/>
      <c r="E77" s="691"/>
      <c r="F77" s="692"/>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40" t="str">
        <f>IF(基本情報入力シート!AF99=0, "",基本情報入力シート!AF99)</f>
        <v/>
      </c>
      <c r="M77" s="507" t="str">
        <f>IF('別紙様式2-2（個票（４、５月））'!M77="","",'別紙様式2-2（個票（４、５月））'!M77)</f>
        <v/>
      </c>
      <c r="N77" s="506" t="str">
        <f>IF('別紙様式2-2（個票（４、５月））'!N77="","",'別紙様式2-2（個票（４、５月））'!N77)</f>
        <v/>
      </c>
      <c r="O77" s="289"/>
      <c r="P77" s="537"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01"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38" t="str">
        <f>IFERROR(VLOOKUP(K77,【参考】数式用!$A$2:$N$57,14,FALSE),"")</f>
        <v/>
      </c>
      <c r="AP77" s="538" t="str">
        <f t="shared" si="14"/>
        <v/>
      </c>
      <c r="AQ77" s="542" t="str">
        <f t="shared" ref="AQ77:AQ112" si="39">IF(AND(AE77&lt;&gt;0,AE77&lt;&gt;"",AO77="加算対象"),IF(AF77="○","入力済","未入力"),"")</f>
        <v/>
      </c>
      <c r="AR77" s="542" t="str">
        <f t="shared" si="26"/>
        <v>キャリアパス要件Ⅰ・Ⅱ_</v>
      </c>
      <c r="AS77" s="522" t="str">
        <f t="shared" ref="AS77:AS112" si="40">IF(AND(O77&lt;&gt;"", AG77=""), "未入力", "入力済")</f>
        <v>入力済</v>
      </c>
      <c r="AT77" s="538" t="str">
        <f t="shared" si="15"/>
        <v/>
      </c>
      <c r="AU77" s="522" t="str">
        <f t="shared" ref="AU77:AU112" si="41">IF(AND(O77&lt;&gt;"", O77&lt;&gt;"処遇改善加算Ⅳ",O77&lt;&gt;"処遇改善加算", AH77=""), "未入力", "入力済")</f>
        <v>入力済</v>
      </c>
      <c r="AV77" s="522" t="str">
        <f t="shared" ref="AV77:AV112" si="42">IF(OR(ISNUMBER(SEARCH("処遇改善加算Ⅰ",O77)),ISNUMBER(SEARCH("処遇改善加算Ⅱ",O77))),"対象","")</f>
        <v/>
      </c>
      <c r="AW77" s="522" t="str">
        <f t="shared" si="16"/>
        <v/>
      </c>
      <c r="AX77" s="538" t="str">
        <f t="shared" ref="AX77:AX108" si="43">IF(AND(AW77=1, OR(AI77=0,AI77=""),AO77="加算対象"),"AH列に色付け","")</f>
        <v/>
      </c>
      <c r="AY77" s="522" t="str">
        <f>IFERROR(VLOOKUP(K77,【参考】数式用!$AR$3:$AS$49, 2, FALSE), "")</f>
        <v/>
      </c>
      <c r="AZ77" s="538" t="str">
        <f t="shared" si="17"/>
        <v/>
      </c>
      <c r="BA77" s="541" t="str">
        <f t="shared" ref="BA77:BA112" si="44">IF(AND(OR(O77="処遇改善加算Ⅰイ",O77="処遇改善加算Ⅰロ"), AJ77=""), "未入力","入力済")</f>
        <v>入力済</v>
      </c>
      <c r="BB77" s="522" t="str">
        <f>IFERROR(VLOOKUP(K77,【参考】数式用!$AX$3:$AY$59, 2, FALSE), "")</f>
        <v/>
      </c>
      <c r="BC77" s="538" t="str">
        <f t="shared" si="18"/>
        <v/>
      </c>
      <c r="BD77" s="541" t="str">
        <f t="shared" ref="BD77:BD112" si="45">IF(AND(COUNTIF(AG77:AI77,"*令和８年度特例要件を*")&gt;0,AK77=""), "未入力","入力済")</f>
        <v>入力済</v>
      </c>
      <c r="BE77" s="541" t="str">
        <f t="shared" si="19"/>
        <v/>
      </c>
      <c r="BF77" s="541" t="str">
        <f t="shared" si="20"/>
        <v/>
      </c>
      <c r="BG77" s="541" t="str">
        <f t="shared" si="21"/>
        <v/>
      </c>
      <c r="BH77" s="541" t="str">
        <f t="shared" ref="BH77:BH108" si="46">IF(AND(BE77="",BG77="入力必要"),IF(AK77="","未入力","入力済"),"")</f>
        <v/>
      </c>
      <c r="BI77" s="541" t="str">
        <f t="shared" ref="BI77:BI112" si="47">G77</f>
        <v/>
      </c>
      <c r="BL77" t="str">
        <f t="shared" si="22"/>
        <v/>
      </c>
      <c r="BM77" t="str">
        <f t="shared" si="23"/>
        <v/>
      </c>
      <c r="BN77" t="str">
        <f t="shared" si="24"/>
        <v/>
      </c>
      <c r="BO77" s="548" t="str">
        <f>IF(BN77="対象",ROUNDDOWN(L77*VLOOKUP(K77,【参考】数式用!$A$4:$J$42,10,FALSE)*AA77,0),"")</f>
        <v/>
      </c>
      <c r="BP77" t="str">
        <f t="shared" si="25"/>
        <v/>
      </c>
    </row>
    <row r="78" spans="1:68" ht="109.95" customHeight="1" thickBot="1">
      <c r="A78" s="306">
        <v>66</v>
      </c>
      <c r="B78" s="690" t="str">
        <f>IF(基本情報入力シート!B100="","",基本情報入力シート!B100)</f>
        <v/>
      </c>
      <c r="C78" s="691"/>
      <c r="D78" s="691"/>
      <c r="E78" s="691"/>
      <c r="F78" s="692"/>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40" t="str">
        <f>IF(基本情報入力シート!AF100=0, "",基本情報入力シート!AF100)</f>
        <v/>
      </c>
      <c r="M78" s="507" t="str">
        <f>IF('別紙様式2-2（個票（４、５月））'!M78="","",'別紙様式2-2（個票（４、５月））'!M78)</f>
        <v/>
      </c>
      <c r="N78" s="506" t="str">
        <f>IF('別紙様式2-2（個票（４、５月））'!N78="","",'別紙様式2-2（個票（４、５月））'!N78)</f>
        <v/>
      </c>
      <c r="O78" s="289"/>
      <c r="P78" s="537"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2" si="48">IFERROR(ROUNDDOWN(ROUND(L78*P78,0),0)*AA78,"")</f>
        <v/>
      </c>
      <c r="AD78" s="501" t="str">
        <f t="shared" ref="AD78:AD112"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2"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38" t="str">
        <f>IFERROR(VLOOKUP(K78,【参考】数式用!$A$2:$N$57,14,FALSE),"")</f>
        <v/>
      </c>
      <c r="AP78" s="538" t="str">
        <f t="shared" ref="AP78:AP213" si="51">IF(AND(K78&lt;&gt;""),"O列に色付け","")</f>
        <v/>
      </c>
      <c r="AQ78" s="542" t="str">
        <f t="shared" si="39"/>
        <v/>
      </c>
      <c r="AR78" s="542" t="str">
        <f t="shared" si="26"/>
        <v>キャリアパス要件Ⅰ・Ⅱ_</v>
      </c>
      <c r="AS78" s="522" t="str">
        <f t="shared" si="40"/>
        <v>入力済</v>
      </c>
      <c r="AT78" s="538" t="str">
        <f t="shared" ref="AT78:AT112" si="52">IF(AND(O78&lt;&gt;"", O78&lt;&gt;"処遇改善加算Ⅳ",AO78="加算対象"),"AH列に色付け","")</f>
        <v/>
      </c>
      <c r="AU78" s="522" t="str">
        <f t="shared" si="41"/>
        <v>入力済</v>
      </c>
      <c r="AV78" s="522" t="str">
        <f t="shared" si="42"/>
        <v/>
      </c>
      <c r="AW78" s="522" t="str">
        <f t="shared" ref="AW78:AW112" si="53">IF(AND(O78&lt;&gt;"", O78&lt;&gt;"処遇改善加算Ⅲ", O78&lt;&gt;"処遇改善加算Ⅳ",O78&lt;&gt;"処遇改善加算"),"対象", "")</f>
        <v/>
      </c>
      <c r="AX78" s="538" t="str">
        <f t="shared" si="43"/>
        <v/>
      </c>
      <c r="AY78" s="522" t="str">
        <f>IFERROR(VLOOKUP(K78,【参考】数式用!$AR$3:$AS$49, 2, FALSE), "")</f>
        <v/>
      </c>
      <c r="AZ78" s="538" t="str">
        <f t="shared" ref="AZ78:AZ112" si="54">IF(AND(AO78="加算対象",OR(O78="処遇改善加算Ⅰイ",O78="処遇改善加算Ⅰロ")),"AJ列に色付け","")</f>
        <v/>
      </c>
      <c r="BA78" s="541" t="str">
        <f t="shared" si="44"/>
        <v>入力済</v>
      </c>
      <c r="BB78" s="522" t="str">
        <f>IFERROR(VLOOKUP(K78,【参考】数式用!$AX$3:$AY$59, 2, FALSE), "")</f>
        <v/>
      </c>
      <c r="BC78" s="538" t="str">
        <f t="shared" ref="BC78:BC112" si="55">IF(OR(COUNTIF(AG78:AI78,"*令和８年度特例要件を*")&gt;0,ISNUMBER(SEARCH("処遇改善加算Ⅰロ",O78)),ISNUMBER(SEARCH("処遇改善加算Ⅱロ",O78)),AO78="加算対象外"),"AK列に色付け","")</f>
        <v/>
      </c>
      <c r="BD78" s="541" t="str">
        <f t="shared" si="45"/>
        <v>入力済</v>
      </c>
      <c r="BE78" s="541" t="str">
        <f t="shared" ref="BE78:BE112" si="56">IF(OR(ISNUMBER(SEARCH("処遇改善加算Ⅰロ",O78)),ISNUMBER(SEARCH("処遇改善加算Ⅱロ",O78))),"",IF(AND(BC78="AK列に色付け",AG78="○",AH78="○",AI78&gt;=1),"AK列色消し",""))</f>
        <v/>
      </c>
      <c r="BF78" s="541" t="str">
        <f t="shared" ref="BF78:BF112" si="57">IF(AND(O78="処遇改善加算",AG78="○"),"AK列色消し","")</f>
        <v/>
      </c>
      <c r="BG78" s="541" t="str">
        <f t="shared" ref="BG78:BG112" si="58">IF(OR(TRIM(BC78)="",BE78="AK列色消し",BF78="AK列色消し"),"","入力必要")</f>
        <v/>
      </c>
      <c r="BH78" s="541" t="str">
        <f t="shared" si="46"/>
        <v/>
      </c>
      <c r="BI78" s="541" t="str">
        <f t="shared" si="47"/>
        <v/>
      </c>
      <c r="BL78" t="str">
        <f t="shared" ref="BL78:BL112" si="59">IF(AND(K78&lt;&gt;"",K78&lt;&gt;"計画相談支援",K78&lt;&gt;"地域相談支援（地域定着支援）",K78&lt;&gt;"地域相談支援（地域移行支援）",K78&lt;&gt;"障害児相談支援"),"O列に色付け","")</f>
        <v/>
      </c>
      <c r="BM78" t="str">
        <f t="shared" ref="BM78:BM213" si="60">IF(OR(O78="処遇改善加算Ⅰロ",O78="処遇改善加算Ⅱロ"),"対象","")</f>
        <v/>
      </c>
      <c r="BN78" t="str">
        <f t="shared" ref="BN78:BN214" si="61">IF(BM78="","",IF(OR(K78="重度障害者等包括支援",K78="施設入所支援",K78="短期入所",K78="就労定着支援",K78="居宅訪問型児童発達支援",K78="保育所等訪問支援"),"特例","対象"))</f>
        <v/>
      </c>
      <c r="BO78" s="548" t="str">
        <f>IF(BN78="対象",ROUNDDOWN(L78*VLOOKUP(K78,【参考】数式用!$A$4:$J$42,10,FALSE)*AA78,0),"")</f>
        <v/>
      </c>
      <c r="BP78" t="str">
        <f t="shared" ref="BP78:BP214" si="62">IF(BN78="特例",AC78,"")</f>
        <v/>
      </c>
    </row>
    <row r="79" spans="1:68" ht="109.95" customHeight="1" thickBot="1">
      <c r="A79" s="306">
        <v>67</v>
      </c>
      <c r="B79" s="690" t="str">
        <f>IF(基本情報入力シート!B101="","",基本情報入力シート!B101)</f>
        <v/>
      </c>
      <c r="C79" s="691"/>
      <c r="D79" s="691"/>
      <c r="E79" s="691"/>
      <c r="F79" s="692"/>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40" t="str">
        <f>IF(基本情報入力シート!AF101=0, "",基本情報入力シート!AF101)</f>
        <v/>
      </c>
      <c r="M79" s="507" t="str">
        <f>IF('別紙様式2-2（個票（４、５月））'!M79="","",'別紙様式2-2（個票（４、５月））'!M79)</f>
        <v/>
      </c>
      <c r="N79" s="506" t="str">
        <f>IF('別紙様式2-2（個票（４、５月））'!N79="","",'別紙様式2-2（個票（４、５月））'!N79)</f>
        <v/>
      </c>
      <c r="O79" s="289"/>
      <c r="P79" s="537"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01"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38" t="str">
        <f>IFERROR(VLOOKUP(K79,【参考】数式用!$A$2:$N$57,14,FALSE),"")</f>
        <v/>
      </c>
      <c r="AP79" s="538" t="str">
        <f t="shared" si="51"/>
        <v/>
      </c>
      <c r="AQ79" s="542" t="str">
        <f t="shared" si="39"/>
        <v/>
      </c>
      <c r="AR79" s="542" t="str">
        <f t="shared" ref="AR79:AR112" si="63">"キャリアパス要件Ⅰ・Ⅱ_"&amp;AO79</f>
        <v>キャリアパス要件Ⅰ・Ⅱ_</v>
      </c>
      <c r="AS79" s="522" t="str">
        <f t="shared" si="40"/>
        <v>入力済</v>
      </c>
      <c r="AT79" s="538" t="str">
        <f t="shared" si="52"/>
        <v/>
      </c>
      <c r="AU79" s="522" t="str">
        <f t="shared" si="41"/>
        <v>入力済</v>
      </c>
      <c r="AV79" s="522" t="str">
        <f t="shared" si="42"/>
        <v/>
      </c>
      <c r="AW79" s="522" t="str">
        <f t="shared" si="53"/>
        <v/>
      </c>
      <c r="AX79" s="538" t="str">
        <f t="shared" si="43"/>
        <v/>
      </c>
      <c r="AY79" s="522" t="str">
        <f>IFERROR(VLOOKUP(K79,【参考】数式用!$AR$3:$AS$49, 2, FALSE), "")</f>
        <v/>
      </c>
      <c r="AZ79" s="538" t="str">
        <f t="shared" si="54"/>
        <v/>
      </c>
      <c r="BA79" s="541" t="str">
        <f t="shared" si="44"/>
        <v>入力済</v>
      </c>
      <c r="BB79" s="522" t="str">
        <f>IFERROR(VLOOKUP(K79,【参考】数式用!$AX$3:$AY$59, 2, FALSE), "")</f>
        <v/>
      </c>
      <c r="BC79" s="538" t="str">
        <f t="shared" si="55"/>
        <v/>
      </c>
      <c r="BD79" s="541" t="str">
        <f t="shared" si="45"/>
        <v>入力済</v>
      </c>
      <c r="BE79" s="541" t="str">
        <f t="shared" si="56"/>
        <v/>
      </c>
      <c r="BF79" s="541" t="str">
        <f t="shared" si="57"/>
        <v/>
      </c>
      <c r="BG79" s="541" t="str">
        <f t="shared" si="58"/>
        <v/>
      </c>
      <c r="BH79" s="541" t="str">
        <f t="shared" si="46"/>
        <v/>
      </c>
      <c r="BI79" s="541" t="str">
        <f t="shared" si="47"/>
        <v/>
      </c>
      <c r="BL79" t="str">
        <f t="shared" si="59"/>
        <v/>
      </c>
      <c r="BM79" t="str">
        <f t="shared" si="60"/>
        <v/>
      </c>
      <c r="BN79" t="str">
        <f t="shared" si="61"/>
        <v/>
      </c>
      <c r="BO79" s="548" t="str">
        <f>IF(BN79="対象",ROUNDDOWN(L79*VLOOKUP(K79,【参考】数式用!$A$4:$J$42,10,FALSE)*AA79,0),"")</f>
        <v/>
      </c>
      <c r="BP79" t="str">
        <f t="shared" si="62"/>
        <v/>
      </c>
    </row>
    <row r="80" spans="1:68" ht="109.95" customHeight="1" thickBot="1">
      <c r="A80" s="306">
        <v>68</v>
      </c>
      <c r="B80" s="690" t="str">
        <f>IF(基本情報入力シート!B102="","",基本情報入力シート!B102)</f>
        <v/>
      </c>
      <c r="C80" s="691"/>
      <c r="D80" s="691"/>
      <c r="E80" s="691"/>
      <c r="F80" s="692"/>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40" t="str">
        <f>IF(基本情報入力シート!AF102=0, "",基本情報入力シート!AF102)</f>
        <v/>
      </c>
      <c r="M80" s="507" t="str">
        <f>IF('別紙様式2-2（個票（４、５月））'!M80="","",'別紙様式2-2（個票（４、５月））'!M80)</f>
        <v/>
      </c>
      <c r="N80" s="506" t="str">
        <f>IF('別紙様式2-2（個票（４、５月））'!N80="","",'別紙様式2-2（個票（４、５月））'!N80)</f>
        <v/>
      </c>
      <c r="O80" s="289"/>
      <c r="P80" s="537"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2" si="64">IF(R80&gt;=1,(V80*12+X80)-(R80*12+T80)+1,"")</f>
        <v/>
      </c>
      <c r="AB80" s="308" t="s">
        <v>182</v>
      </c>
      <c r="AC80" s="309" t="str">
        <f t="shared" si="48"/>
        <v/>
      </c>
      <c r="AD80" s="501"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38" t="str">
        <f>IFERROR(VLOOKUP(K80,【参考】数式用!$A$2:$N$57,14,FALSE),"")</f>
        <v/>
      </c>
      <c r="AP80" s="538" t="str">
        <f t="shared" si="51"/>
        <v/>
      </c>
      <c r="AQ80" s="542" t="str">
        <f t="shared" si="39"/>
        <v/>
      </c>
      <c r="AR80" s="542" t="str">
        <f t="shared" si="63"/>
        <v>キャリアパス要件Ⅰ・Ⅱ_</v>
      </c>
      <c r="AS80" s="522" t="str">
        <f t="shared" si="40"/>
        <v>入力済</v>
      </c>
      <c r="AT80" s="538" t="str">
        <f t="shared" si="52"/>
        <v/>
      </c>
      <c r="AU80" s="522" t="str">
        <f t="shared" si="41"/>
        <v>入力済</v>
      </c>
      <c r="AV80" s="522" t="str">
        <f t="shared" si="42"/>
        <v/>
      </c>
      <c r="AW80" s="522" t="str">
        <f t="shared" si="53"/>
        <v/>
      </c>
      <c r="AX80" s="538" t="str">
        <f t="shared" si="43"/>
        <v/>
      </c>
      <c r="AY80" s="522" t="str">
        <f>IFERROR(VLOOKUP(K80,【参考】数式用!$AR$3:$AS$49, 2, FALSE), "")</f>
        <v/>
      </c>
      <c r="AZ80" s="538" t="str">
        <f t="shared" si="54"/>
        <v/>
      </c>
      <c r="BA80" s="541" t="str">
        <f t="shared" si="44"/>
        <v>入力済</v>
      </c>
      <c r="BB80" s="522" t="str">
        <f>IFERROR(VLOOKUP(K80,【参考】数式用!$AX$3:$AY$59, 2, FALSE), "")</f>
        <v/>
      </c>
      <c r="BC80" s="538" t="str">
        <f t="shared" si="55"/>
        <v/>
      </c>
      <c r="BD80" s="541" t="str">
        <f t="shared" si="45"/>
        <v>入力済</v>
      </c>
      <c r="BE80" s="541" t="str">
        <f t="shared" si="56"/>
        <v/>
      </c>
      <c r="BF80" s="541" t="str">
        <f t="shared" si="57"/>
        <v/>
      </c>
      <c r="BG80" s="541" t="str">
        <f t="shared" si="58"/>
        <v/>
      </c>
      <c r="BH80" s="541" t="str">
        <f t="shared" si="46"/>
        <v/>
      </c>
      <c r="BI80" s="541" t="str">
        <f t="shared" si="47"/>
        <v/>
      </c>
      <c r="BL80" t="str">
        <f t="shared" si="59"/>
        <v/>
      </c>
      <c r="BM80" t="str">
        <f t="shared" si="60"/>
        <v/>
      </c>
      <c r="BN80" t="str">
        <f t="shared" si="61"/>
        <v/>
      </c>
      <c r="BO80" s="548" t="str">
        <f>IF(BN80="対象",ROUNDDOWN(L80*VLOOKUP(K80,【参考】数式用!$A$4:$J$42,10,FALSE)*AA80,0),"")</f>
        <v/>
      </c>
      <c r="BP80" t="str">
        <f t="shared" si="62"/>
        <v/>
      </c>
    </row>
    <row r="81" spans="1:68" ht="109.95" customHeight="1" thickBot="1">
      <c r="A81" s="306">
        <v>69</v>
      </c>
      <c r="B81" s="690" t="str">
        <f>IF(基本情報入力シート!B103="","",基本情報入力シート!B103)</f>
        <v/>
      </c>
      <c r="C81" s="691"/>
      <c r="D81" s="691"/>
      <c r="E81" s="691"/>
      <c r="F81" s="692"/>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40" t="str">
        <f>IF(基本情報入力シート!AF103=0, "",基本情報入力シート!AF103)</f>
        <v/>
      </c>
      <c r="M81" s="507" t="str">
        <f>IF('別紙様式2-2（個票（４、５月））'!M81="","",'別紙様式2-2（個票（４、５月））'!M81)</f>
        <v/>
      </c>
      <c r="N81" s="506" t="str">
        <f>IF('別紙様式2-2（個票（４、５月））'!N81="","",'別紙様式2-2（個票（４、５月））'!N81)</f>
        <v/>
      </c>
      <c r="O81" s="289"/>
      <c r="P81" s="537"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01"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38" t="str">
        <f>IFERROR(VLOOKUP(K81,【参考】数式用!$A$2:$N$57,14,FALSE),"")</f>
        <v/>
      </c>
      <c r="AP81" s="538" t="str">
        <f t="shared" si="51"/>
        <v/>
      </c>
      <c r="AQ81" s="542" t="str">
        <f t="shared" si="39"/>
        <v/>
      </c>
      <c r="AR81" s="542" t="str">
        <f t="shared" si="63"/>
        <v>キャリアパス要件Ⅰ・Ⅱ_</v>
      </c>
      <c r="AS81" s="522" t="str">
        <f t="shared" si="40"/>
        <v>入力済</v>
      </c>
      <c r="AT81" s="538" t="str">
        <f t="shared" si="52"/>
        <v/>
      </c>
      <c r="AU81" s="522" t="str">
        <f t="shared" si="41"/>
        <v>入力済</v>
      </c>
      <c r="AV81" s="522" t="str">
        <f t="shared" si="42"/>
        <v/>
      </c>
      <c r="AW81" s="522" t="str">
        <f t="shared" si="53"/>
        <v/>
      </c>
      <c r="AX81" s="538" t="str">
        <f t="shared" si="43"/>
        <v/>
      </c>
      <c r="AY81" s="522" t="str">
        <f>IFERROR(VLOOKUP(K81,【参考】数式用!$AR$3:$AS$49, 2, FALSE), "")</f>
        <v/>
      </c>
      <c r="AZ81" s="538" t="str">
        <f t="shared" si="54"/>
        <v/>
      </c>
      <c r="BA81" s="541" t="str">
        <f t="shared" si="44"/>
        <v>入力済</v>
      </c>
      <c r="BB81" s="522" t="str">
        <f>IFERROR(VLOOKUP(K81,【参考】数式用!$AX$3:$AY$59, 2, FALSE), "")</f>
        <v/>
      </c>
      <c r="BC81" s="538" t="str">
        <f t="shared" si="55"/>
        <v/>
      </c>
      <c r="BD81" s="541" t="str">
        <f t="shared" si="45"/>
        <v>入力済</v>
      </c>
      <c r="BE81" s="541" t="str">
        <f t="shared" si="56"/>
        <v/>
      </c>
      <c r="BF81" s="541" t="str">
        <f t="shared" si="57"/>
        <v/>
      </c>
      <c r="BG81" s="541" t="str">
        <f t="shared" si="58"/>
        <v/>
      </c>
      <c r="BH81" s="541" t="str">
        <f t="shared" si="46"/>
        <v/>
      </c>
      <c r="BI81" s="541" t="str">
        <f t="shared" si="47"/>
        <v/>
      </c>
      <c r="BL81" t="str">
        <f t="shared" si="59"/>
        <v/>
      </c>
      <c r="BM81" t="str">
        <f t="shared" si="60"/>
        <v/>
      </c>
      <c r="BN81" t="str">
        <f t="shared" si="61"/>
        <v/>
      </c>
      <c r="BO81" s="548" t="str">
        <f>IF(BN81="対象",ROUNDDOWN(L81*VLOOKUP(K81,【参考】数式用!$A$4:$J$42,10,FALSE)*AA81,0),"")</f>
        <v/>
      </c>
      <c r="BP81" t="str">
        <f t="shared" si="62"/>
        <v/>
      </c>
    </row>
    <row r="82" spans="1:68" ht="109.95" customHeight="1" thickBot="1">
      <c r="A82" s="306">
        <v>70</v>
      </c>
      <c r="B82" s="690" t="str">
        <f>IF(基本情報入力シート!B104="","",基本情報入力シート!B104)</f>
        <v/>
      </c>
      <c r="C82" s="691"/>
      <c r="D82" s="691"/>
      <c r="E82" s="691"/>
      <c r="F82" s="692"/>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40" t="str">
        <f>IF(基本情報入力シート!AF104=0, "",基本情報入力シート!AF104)</f>
        <v/>
      </c>
      <c r="M82" s="507" t="str">
        <f>IF('別紙様式2-2（個票（４、５月））'!M82="","",'別紙様式2-2（個票（４、５月））'!M82)</f>
        <v/>
      </c>
      <c r="N82" s="506" t="str">
        <f>IF('別紙様式2-2（個票（４、５月））'!N82="","",'別紙様式2-2（個票（４、５月））'!N82)</f>
        <v/>
      </c>
      <c r="O82" s="289"/>
      <c r="P82" s="537"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01"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38" t="str">
        <f>IFERROR(VLOOKUP(K82,【参考】数式用!$A$2:$N$57,14,FALSE),"")</f>
        <v/>
      </c>
      <c r="AP82" s="538" t="str">
        <f t="shared" si="51"/>
        <v/>
      </c>
      <c r="AQ82" s="542" t="str">
        <f t="shared" si="39"/>
        <v/>
      </c>
      <c r="AR82" s="542" t="str">
        <f t="shared" si="63"/>
        <v>キャリアパス要件Ⅰ・Ⅱ_</v>
      </c>
      <c r="AS82" s="522" t="str">
        <f t="shared" si="40"/>
        <v>入力済</v>
      </c>
      <c r="AT82" s="538" t="str">
        <f t="shared" si="52"/>
        <v/>
      </c>
      <c r="AU82" s="522" t="str">
        <f t="shared" si="41"/>
        <v>入力済</v>
      </c>
      <c r="AV82" s="522" t="str">
        <f t="shared" si="42"/>
        <v/>
      </c>
      <c r="AW82" s="522" t="str">
        <f t="shared" si="53"/>
        <v/>
      </c>
      <c r="AX82" s="538" t="str">
        <f t="shared" si="43"/>
        <v/>
      </c>
      <c r="AY82" s="522" t="str">
        <f>IFERROR(VLOOKUP(K82,【参考】数式用!$AR$3:$AS$49, 2, FALSE), "")</f>
        <v/>
      </c>
      <c r="AZ82" s="538" t="str">
        <f t="shared" si="54"/>
        <v/>
      </c>
      <c r="BA82" s="541" t="str">
        <f t="shared" si="44"/>
        <v>入力済</v>
      </c>
      <c r="BB82" s="522" t="str">
        <f>IFERROR(VLOOKUP(K82,【参考】数式用!$AX$3:$AY$59, 2, FALSE), "")</f>
        <v/>
      </c>
      <c r="BC82" s="538" t="str">
        <f t="shared" si="55"/>
        <v/>
      </c>
      <c r="BD82" s="541" t="str">
        <f t="shared" si="45"/>
        <v>入力済</v>
      </c>
      <c r="BE82" s="541" t="str">
        <f t="shared" si="56"/>
        <v/>
      </c>
      <c r="BF82" s="541" t="str">
        <f t="shared" si="57"/>
        <v/>
      </c>
      <c r="BG82" s="541" t="str">
        <f t="shared" si="58"/>
        <v/>
      </c>
      <c r="BH82" s="541" t="str">
        <f t="shared" si="46"/>
        <v/>
      </c>
      <c r="BI82" s="541" t="str">
        <f t="shared" si="47"/>
        <v/>
      </c>
      <c r="BL82" t="str">
        <f t="shared" si="59"/>
        <v/>
      </c>
      <c r="BM82" t="str">
        <f t="shared" si="60"/>
        <v/>
      </c>
      <c r="BN82" t="str">
        <f t="shared" si="61"/>
        <v/>
      </c>
      <c r="BO82" s="548" t="str">
        <f>IF(BN82="対象",ROUNDDOWN(L82*VLOOKUP(K82,【参考】数式用!$A$4:$J$42,10,FALSE)*AA82,0),"")</f>
        <v/>
      </c>
      <c r="BP82" t="str">
        <f t="shared" si="62"/>
        <v/>
      </c>
    </row>
    <row r="83" spans="1:68" ht="109.95" customHeight="1" thickBot="1">
      <c r="A83" s="306">
        <v>71</v>
      </c>
      <c r="B83" s="690" t="str">
        <f>IF(基本情報入力シート!B105="","",基本情報入力シート!B105)</f>
        <v/>
      </c>
      <c r="C83" s="691"/>
      <c r="D83" s="691"/>
      <c r="E83" s="691"/>
      <c r="F83" s="692"/>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40" t="str">
        <f>IF(基本情報入力シート!AF105=0, "",基本情報入力シート!AF105)</f>
        <v/>
      </c>
      <c r="M83" s="507" t="str">
        <f>IF('別紙様式2-2（個票（４、５月））'!M83="","",'別紙様式2-2（個票（４、５月））'!M83)</f>
        <v/>
      </c>
      <c r="N83" s="506" t="str">
        <f>IF('別紙様式2-2（個票（４、５月））'!N83="","",'別紙様式2-2（個票（４、５月））'!N83)</f>
        <v/>
      </c>
      <c r="O83" s="289"/>
      <c r="P83" s="537"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01"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38" t="str">
        <f>IFERROR(VLOOKUP(K83,【参考】数式用!$A$2:$N$57,14,FALSE),"")</f>
        <v/>
      </c>
      <c r="AP83" s="538" t="str">
        <f t="shared" si="51"/>
        <v/>
      </c>
      <c r="AQ83" s="542" t="str">
        <f t="shared" si="39"/>
        <v/>
      </c>
      <c r="AR83" s="542" t="str">
        <f t="shared" si="63"/>
        <v>キャリアパス要件Ⅰ・Ⅱ_</v>
      </c>
      <c r="AS83" s="522" t="str">
        <f t="shared" si="40"/>
        <v>入力済</v>
      </c>
      <c r="AT83" s="538" t="str">
        <f t="shared" si="52"/>
        <v/>
      </c>
      <c r="AU83" s="522" t="str">
        <f t="shared" si="41"/>
        <v>入力済</v>
      </c>
      <c r="AV83" s="522" t="str">
        <f t="shared" si="42"/>
        <v/>
      </c>
      <c r="AW83" s="522" t="str">
        <f t="shared" si="53"/>
        <v/>
      </c>
      <c r="AX83" s="538" t="str">
        <f t="shared" si="43"/>
        <v/>
      </c>
      <c r="AY83" s="522" t="str">
        <f>IFERROR(VLOOKUP(K83,【参考】数式用!$AR$3:$AS$49, 2, FALSE), "")</f>
        <v/>
      </c>
      <c r="AZ83" s="538" t="str">
        <f t="shared" si="54"/>
        <v/>
      </c>
      <c r="BA83" s="541" t="str">
        <f t="shared" si="44"/>
        <v>入力済</v>
      </c>
      <c r="BB83" s="522" t="str">
        <f>IFERROR(VLOOKUP(K83,【参考】数式用!$AX$3:$AY$59, 2, FALSE), "")</f>
        <v/>
      </c>
      <c r="BC83" s="538" t="str">
        <f t="shared" si="55"/>
        <v/>
      </c>
      <c r="BD83" s="541" t="str">
        <f t="shared" si="45"/>
        <v>入力済</v>
      </c>
      <c r="BE83" s="541" t="str">
        <f t="shared" si="56"/>
        <v/>
      </c>
      <c r="BF83" s="541" t="str">
        <f t="shared" si="57"/>
        <v/>
      </c>
      <c r="BG83" s="541" t="str">
        <f t="shared" si="58"/>
        <v/>
      </c>
      <c r="BH83" s="541" t="str">
        <f t="shared" si="46"/>
        <v/>
      </c>
      <c r="BI83" s="541" t="str">
        <f t="shared" si="47"/>
        <v/>
      </c>
      <c r="BL83" t="str">
        <f t="shared" si="59"/>
        <v/>
      </c>
      <c r="BM83" t="str">
        <f t="shared" si="60"/>
        <v/>
      </c>
      <c r="BN83" t="str">
        <f t="shared" si="61"/>
        <v/>
      </c>
      <c r="BO83" s="548" t="str">
        <f>IF(BN83="対象",ROUNDDOWN(L83*VLOOKUP(K83,【参考】数式用!$A$4:$J$42,10,FALSE)*AA83,0),"")</f>
        <v/>
      </c>
      <c r="BP83" t="str">
        <f t="shared" si="62"/>
        <v/>
      </c>
    </row>
    <row r="84" spans="1:68" ht="109.95" customHeight="1" thickBot="1">
      <c r="A84" s="306">
        <v>72</v>
      </c>
      <c r="B84" s="690" t="str">
        <f>IF(基本情報入力シート!B106="","",基本情報入力シート!B106)</f>
        <v/>
      </c>
      <c r="C84" s="691"/>
      <c r="D84" s="691"/>
      <c r="E84" s="691"/>
      <c r="F84" s="692"/>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40" t="str">
        <f>IF(基本情報入力シート!AF106=0, "",基本情報入力シート!AF106)</f>
        <v/>
      </c>
      <c r="M84" s="507" t="str">
        <f>IF('別紙様式2-2（個票（４、５月））'!M84="","",'別紙様式2-2（個票（４、５月））'!M84)</f>
        <v/>
      </c>
      <c r="N84" s="506" t="str">
        <f>IF('別紙様式2-2（個票（４、５月））'!N84="","",'別紙様式2-2（個票（４、５月））'!N84)</f>
        <v/>
      </c>
      <c r="O84" s="289"/>
      <c r="P84" s="537"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01"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38" t="str">
        <f>IFERROR(VLOOKUP(K84,【参考】数式用!$A$2:$N$57,14,FALSE),"")</f>
        <v/>
      </c>
      <c r="AP84" s="538" t="str">
        <f t="shared" si="51"/>
        <v/>
      </c>
      <c r="AQ84" s="542" t="str">
        <f t="shared" si="39"/>
        <v/>
      </c>
      <c r="AR84" s="542" t="str">
        <f t="shared" si="63"/>
        <v>キャリアパス要件Ⅰ・Ⅱ_</v>
      </c>
      <c r="AS84" s="522" t="str">
        <f t="shared" si="40"/>
        <v>入力済</v>
      </c>
      <c r="AT84" s="538" t="str">
        <f t="shared" si="52"/>
        <v/>
      </c>
      <c r="AU84" s="522" t="str">
        <f t="shared" si="41"/>
        <v>入力済</v>
      </c>
      <c r="AV84" s="522" t="str">
        <f t="shared" si="42"/>
        <v/>
      </c>
      <c r="AW84" s="522" t="str">
        <f t="shared" si="53"/>
        <v/>
      </c>
      <c r="AX84" s="538" t="str">
        <f t="shared" si="43"/>
        <v/>
      </c>
      <c r="AY84" s="522" t="str">
        <f>IFERROR(VLOOKUP(K84,【参考】数式用!$AR$3:$AS$49, 2, FALSE), "")</f>
        <v/>
      </c>
      <c r="AZ84" s="538" t="str">
        <f t="shared" si="54"/>
        <v/>
      </c>
      <c r="BA84" s="541" t="str">
        <f t="shared" si="44"/>
        <v>入力済</v>
      </c>
      <c r="BB84" s="522" t="str">
        <f>IFERROR(VLOOKUP(K84,【参考】数式用!$AX$3:$AY$59, 2, FALSE), "")</f>
        <v/>
      </c>
      <c r="BC84" s="538" t="str">
        <f t="shared" si="55"/>
        <v/>
      </c>
      <c r="BD84" s="541" t="str">
        <f t="shared" si="45"/>
        <v>入力済</v>
      </c>
      <c r="BE84" s="541" t="str">
        <f t="shared" si="56"/>
        <v/>
      </c>
      <c r="BF84" s="541" t="str">
        <f t="shared" si="57"/>
        <v/>
      </c>
      <c r="BG84" s="541" t="str">
        <f t="shared" si="58"/>
        <v/>
      </c>
      <c r="BH84" s="541" t="str">
        <f t="shared" si="46"/>
        <v/>
      </c>
      <c r="BI84" s="541" t="str">
        <f t="shared" si="47"/>
        <v/>
      </c>
      <c r="BL84" t="str">
        <f t="shared" si="59"/>
        <v/>
      </c>
      <c r="BM84" t="str">
        <f t="shared" si="60"/>
        <v/>
      </c>
      <c r="BN84" t="str">
        <f t="shared" si="61"/>
        <v/>
      </c>
      <c r="BO84" s="548" t="str">
        <f>IF(BN84="対象",ROUNDDOWN(L84*VLOOKUP(K84,【参考】数式用!$A$4:$J$42,10,FALSE)*AA84,0),"")</f>
        <v/>
      </c>
      <c r="BP84" t="str">
        <f t="shared" si="62"/>
        <v/>
      </c>
    </row>
    <row r="85" spans="1:68" ht="109.95" customHeight="1" thickBot="1">
      <c r="A85" s="306">
        <v>73</v>
      </c>
      <c r="B85" s="690" t="str">
        <f>IF(基本情報入力シート!B107="","",基本情報入力シート!B107)</f>
        <v/>
      </c>
      <c r="C85" s="691"/>
      <c r="D85" s="691"/>
      <c r="E85" s="691"/>
      <c r="F85" s="692"/>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40" t="str">
        <f>IF(基本情報入力シート!AF107=0, "",基本情報入力シート!AF107)</f>
        <v/>
      </c>
      <c r="M85" s="507" t="str">
        <f>IF('別紙様式2-2（個票（４、５月））'!M85="","",'別紙様式2-2（個票（４、５月））'!M85)</f>
        <v/>
      </c>
      <c r="N85" s="506" t="str">
        <f>IF('別紙様式2-2（個票（４、５月））'!N85="","",'別紙様式2-2（個票（４、５月））'!N85)</f>
        <v/>
      </c>
      <c r="O85" s="289"/>
      <c r="P85" s="537"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01"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38" t="str">
        <f>IFERROR(VLOOKUP(K85,【参考】数式用!$A$2:$N$57,14,FALSE),"")</f>
        <v/>
      </c>
      <c r="AP85" s="538" t="str">
        <f t="shared" si="51"/>
        <v/>
      </c>
      <c r="AQ85" s="542" t="str">
        <f t="shared" si="39"/>
        <v/>
      </c>
      <c r="AR85" s="542" t="str">
        <f t="shared" si="63"/>
        <v>キャリアパス要件Ⅰ・Ⅱ_</v>
      </c>
      <c r="AS85" s="522" t="str">
        <f t="shared" si="40"/>
        <v>入力済</v>
      </c>
      <c r="AT85" s="538" t="str">
        <f t="shared" si="52"/>
        <v/>
      </c>
      <c r="AU85" s="522" t="str">
        <f t="shared" si="41"/>
        <v>入力済</v>
      </c>
      <c r="AV85" s="522" t="str">
        <f t="shared" si="42"/>
        <v/>
      </c>
      <c r="AW85" s="522" t="str">
        <f t="shared" si="53"/>
        <v/>
      </c>
      <c r="AX85" s="538" t="str">
        <f t="shared" si="43"/>
        <v/>
      </c>
      <c r="AY85" s="522" t="str">
        <f>IFERROR(VLOOKUP(K85,【参考】数式用!$AR$3:$AS$49, 2, FALSE), "")</f>
        <v/>
      </c>
      <c r="AZ85" s="538" t="str">
        <f t="shared" si="54"/>
        <v/>
      </c>
      <c r="BA85" s="541" t="str">
        <f t="shared" si="44"/>
        <v>入力済</v>
      </c>
      <c r="BB85" s="522" t="str">
        <f>IFERROR(VLOOKUP(K85,【参考】数式用!$AX$3:$AY$59, 2, FALSE), "")</f>
        <v/>
      </c>
      <c r="BC85" s="538" t="str">
        <f t="shared" si="55"/>
        <v/>
      </c>
      <c r="BD85" s="541" t="str">
        <f t="shared" si="45"/>
        <v>入力済</v>
      </c>
      <c r="BE85" s="541" t="str">
        <f t="shared" si="56"/>
        <v/>
      </c>
      <c r="BF85" s="541" t="str">
        <f t="shared" si="57"/>
        <v/>
      </c>
      <c r="BG85" s="541" t="str">
        <f t="shared" si="58"/>
        <v/>
      </c>
      <c r="BH85" s="541" t="str">
        <f t="shared" si="46"/>
        <v/>
      </c>
      <c r="BI85" s="541" t="str">
        <f t="shared" si="47"/>
        <v/>
      </c>
      <c r="BL85" t="str">
        <f t="shared" si="59"/>
        <v/>
      </c>
      <c r="BM85" t="str">
        <f t="shared" si="60"/>
        <v/>
      </c>
      <c r="BN85" t="str">
        <f t="shared" si="61"/>
        <v/>
      </c>
      <c r="BO85" s="548" t="str">
        <f>IF(BN85="対象",ROUNDDOWN(L85*VLOOKUP(K85,【参考】数式用!$A$4:$J$42,10,FALSE)*AA85,0),"")</f>
        <v/>
      </c>
      <c r="BP85" t="str">
        <f t="shared" si="62"/>
        <v/>
      </c>
    </row>
    <row r="86" spans="1:68" ht="109.95" customHeight="1" thickBot="1">
      <c r="A86" s="306">
        <v>74</v>
      </c>
      <c r="B86" s="690" t="str">
        <f>IF(基本情報入力シート!B108="","",基本情報入力シート!B108)</f>
        <v/>
      </c>
      <c r="C86" s="691"/>
      <c r="D86" s="691"/>
      <c r="E86" s="691"/>
      <c r="F86" s="692"/>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40" t="str">
        <f>IF(基本情報入力シート!AF108=0, "",基本情報入力シート!AF108)</f>
        <v/>
      </c>
      <c r="M86" s="507" t="str">
        <f>IF('別紙様式2-2（個票（４、５月））'!M86="","",'別紙様式2-2（個票（４、５月））'!M86)</f>
        <v/>
      </c>
      <c r="N86" s="506" t="str">
        <f>IF('別紙様式2-2（個票（４、５月））'!N86="","",'別紙様式2-2（個票（４、５月））'!N86)</f>
        <v/>
      </c>
      <c r="O86" s="289"/>
      <c r="P86" s="537"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01"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38" t="str">
        <f>IFERROR(VLOOKUP(K86,【参考】数式用!$A$2:$N$57,14,FALSE),"")</f>
        <v/>
      </c>
      <c r="AP86" s="538" t="str">
        <f t="shared" si="51"/>
        <v/>
      </c>
      <c r="AQ86" s="542" t="str">
        <f t="shared" si="39"/>
        <v/>
      </c>
      <c r="AR86" s="542" t="str">
        <f t="shared" si="63"/>
        <v>キャリアパス要件Ⅰ・Ⅱ_</v>
      </c>
      <c r="AS86" s="522" t="str">
        <f t="shared" si="40"/>
        <v>入力済</v>
      </c>
      <c r="AT86" s="538" t="str">
        <f t="shared" si="52"/>
        <v/>
      </c>
      <c r="AU86" s="522" t="str">
        <f t="shared" si="41"/>
        <v>入力済</v>
      </c>
      <c r="AV86" s="522" t="str">
        <f t="shared" si="42"/>
        <v/>
      </c>
      <c r="AW86" s="522" t="str">
        <f t="shared" si="53"/>
        <v/>
      </c>
      <c r="AX86" s="538" t="str">
        <f t="shared" si="43"/>
        <v/>
      </c>
      <c r="AY86" s="522" t="str">
        <f>IFERROR(VLOOKUP(K86,【参考】数式用!$AR$3:$AS$49, 2, FALSE), "")</f>
        <v/>
      </c>
      <c r="AZ86" s="538" t="str">
        <f t="shared" si="54"/>
        <v/>
      </c>
      <c r="BA86" s="541" t="str">
        <f t="shared" si="44"/>
        <v>入力済</v>
      </c>
      <c r="BB86" s="522" t="str">
        <f>IFERROR(VLOOKUP(K86,【参考】数式用!$AX$3:$AY$59, 2, FALSE), "")</f>
        <v/>
      </c>
      <c r="BC86" s="538" t="str">
        <f t="shared" si="55"/>
        <v/>
      </c>
      <c r="BD86" s="541" t="str">
        <f t="shared" si="45"/>
        <v>入力済</v>
      </c>
      <c r="BE86" s="541" t="str">
        <f t="shared" si="56"/>
        <v/>
      </c>
      <c r="BF86" s="541" t="str">
        <f t="shared" si="57"/>
        <v/>
      </c>
      <c r="BG86" s="541" t="str">
        <f t="shared" si="58"/>
        <v/>
      </c>
      <c r="BH86" s="541" t="str">
        <f t="shared" si="46"/>
        <v/>
      </c>
      <c r="BI86" s="541" t="str">
        <f t="shared" si="47"/>
        <v/>
      </c>
      <c r="BL86" t="str">
        <f t="shared" si="59"/>
        <v/>
      </c>
      <c r="BM86" t="str">
        <f t="shared" si="60"/>
        <v/>
      </c>
      <c r="BN86" t="str">
        <f t="shared" si="61"/>
        <v/>
      </c>
      <c r="BO86" s="548" t="str">
        <f>IF(BN86="対象",ROUNDDOWN(L86*VLOOKUP(K86,【参考】数式用!$A$4:$J$42,10,FALSE)*AA86,0),"")</f>
        <v/>
      </c>
      <c r="BP86" t="str">
        <f t="shared" si="62"/>
        <v/>
      </c>
    </row>
    <row r="87" spans="1:68" ht="109.95" customHeight="1" thickBot="1">
      <c r="A87" s="306">
        <v>75</v>
      </c>
      <c r="B87" s="690" t="str">
        <f>IF(基本情報入力シート!B109="","",基本情報入力シート!B109)</f>
        <v/>
      </c>
      <c r="C87" s="691"/>
      <c r="D87" s="691"/>
      <c r="E87" s="691"/>
      <c r="F87" s="692"/>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40" t="str">
        <f>IF(基本情報入力シート!AF109=0, "",基本情報入力シート!AF109)</f>
        <v/>
      </c>
      <c r="M87" s="507" t="str">
        <f>IF('別紙様式2-2（個票（４、５月））'!M87="","",'別紙様式2-2（個票（４、５月））'!M87)</f>
        <v/>
      </c>
      <c r="N87" s="506" t="str">
        <f>IF('別紙様式2-2（個票（４、５月））'!N87="","",'別紙様式2-2（個票（４、５月））'!N87)</f>
        <v/>
      </c>
      <c r="O87" s="289"/>
      <c r="P87" s="537"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01"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38" t="str">
        <f>IFERROR(VLOOKUP(K87,【参考】数式用!$A$2:$N$57,14,FALSE),"")</f>
        <v/>
      </c>
      <c r="AP87" s="538" t="str">
        <f t="shared" si="51"/>
        <v/>
      </c>
      <c r="AQ87" s="542" t="str">
        <f t="shared" si="39"/>
        <v/>
      </c>
      <c r="AR87" s="542" t="str">
        <f t="shared" si="63"/>
        <v>キャリアパス要件Ⅰ・Ⅱ_</v>
      </c>
      <c r="AS87" s="522" t="str">
        <f t="shared" si="40"/>
        <v>入力済</v>
      </c>
      <c r="AT87" s="538" t="str">
        <f t="shared" si="52"/>
        <v/>
      </c>
      <c r="AU87" s="522" t="str">
        <f t="shared" si="41"/>
        <v>入力済</v>
      </c>
      <c r="AV87" s="522" t="str">
        <f t="shared" si="42"/>
        <v/>
      </c>
      <c r="AW87" s="522" t="str">
        <f t="shared" si="53"/>
        <v/>
      </c>
      <c r="AX87" s="538" t="str">
        <f t="shared" si="43"/>
        <v/>
      </c>
      <c r="AY87" s="522" t="str">
        <f>IFERROR(VLOOKUP(K87,【参考】数式用!$AR$3:$AS$49, 2, FALSE), "")</f>
        <v/>
      </c>
      <c r="AZ87" s="538" t="str">
        <f t="shared" si="54"/>
        <v/>
      </c>
      <c r="BA87" s="541" t="str">
        <f t="shared" si="44"/>
        <v>入力済</v>
      </c>
      <c r="BB87" s="522" t="str">
        <f>IFERROR(VLOOKUP(K87,【参考】数式用!$AX$3:$AY$59, 2, FALSE), "")</f>
        <v/>
      </c>
      <c r="BC87" s="538" t="str">
        <f t="shared" si="55"/>
        <v/>
      </c>
      <c r="BD87" s="541" t="str">
        <f t="shared" si="45"/>
        <v>入力済</v>
      </c>
      <c r="BE87" s="541" t="str">
        <f t="shared" si="56"/>
        <v/>
      </c>
      <c r="BF87" s="541" t="str">
        <f t="shared" si="57"/>
        <v/>
      </c>
      <c r="BG87" s="541" t="str">
        <f t="shared" si="58"/>
        <v/>
      </c>
      <c r="BH87" s="541" t="str">
        <f t="shared" si="46"/>
        <v/>
      </c>
      <c r="BI87" s="541" t="str">
        <f t="shared" si="47"/>
        <v/>
      </c>
      <c r="BL87" t="str">
        <f t="shared" si="59"/>
        <v/>
      </c>
      <c r="BM87" t="str">
        <f t="shared" si="60"/>
        <v/>
      </c>
      <c r="BN87" t="str">
        <f t="shared" si="61"/>
        <v/>
      </c>
      <c r="BO87" s="548" t="str">
        <f>IF(BN87="対象",ROUNDDOWN(L87*VLOOKUP(K87,【参考】数式用!$A$4:$J$42,10,FALSE)*AA87,0),"")</f>
        <v/>
      </c>
      <c r="BP87" t="str">
        <f t="shared" si="62"/>
        <v/>
      </c>
    </row>
    <row r="88" spans="1:68" ht="109.95" customHeight="1" thickBot="1">
      <c r="A88" s="306">
        <v>76</v>
      </c>
      <c r="B88" s="690" t="str">
        <f>IF(基本情報入力シート!B110="","",基本情報入力シート!B110)</f>
        <v/>
      </c>
      <c r="C88" s="691"/>
      <c r="D88" s="691"/>
      <c r="E88" s="691"/>
      <c r="F88" s="692"/>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40" t="str">
        <f>IF(基本情報入力シート!AF110=0, "",基本情報入力シート!AF110)</f>
        <v/>
      </c>
      <c r="M88" s="507" t="str">
        <f>IF('別紙様式2-2（個票（４、５月））'!M88="","",'別紙様式2-2（個票（４、５月））'!M88)</f>
        <v/>
      </c>
      <c r="N88" s="506" t="str">
        <f>IF('別紙様式2-2（個票（４、５月））'!N88="","",'別紙様式2-2（個票（４、５月））'!N88)</f>
        <v/>
      </c>
      <c r="O88" s="289"/>
      <c r="P88" s="537"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01"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38" t="str">
        <f>IFERROR(VLOOKUP(K88,【参考】数式用!$A$2:$N$57,14,FALSE),"")</f>
        <v/>
      </c>
      <c r="AP88" s="538" t="str">
        <f t="shared" si="51"/>
        <v/>
      </c>
      <c r="AQ88" s="542" t="str">
        <f t="shared" si="39"/>
        <v/>
      </c>
      <c r="AR88" s="542" t="str">
        <f t="shared" si="63"/>
        <v>キャリアパス要件Ⅰ・Ⅱ_</v>
      </c>
      <c r="AS88" s="522" t="str">
        <f t="shared" si="40"/>
        <v>入力済</v>
      </c>
      <c r="AT88" s="538" t="str">
        <f t="shared" si="52"/>
        <v/>
      </c>
      <c r="AU88" s="522" t="str">
        <f t="shared" si="41"/>
        <v>入力済</v>
      </c>
      <c r="AV88" s="522" t="str">
        <f t="shared" si="42"/>
        <v/>
      </c>
      <c r="AW88" s="522" t="str">
        <f t="shared" si="53"/>
        <v/>
      </c>
      <c r="AX88" s="538" t="str">
        <f t="shared" si="43"/>
        <v/>
      </c>
      <c r="AY88" s="522" t="str">
        <f>IFERROR(VLOOKUP(K88,【参考】数式用!$AR$3:$AS$49, 2, FALSE), "")</f>
        <v/>
      </c>
      <c r="AZ88" s="538" t="str">
        <f t="shared" si="54"/>
        <v/>
      </c>
      <c r="BA88" s="541" t="str">
        <f t="shared" si="44"/>
        <v>入力済</v>
      </c>
      <c r="BB88" s="522" t="str">
        <f>IFERROR(VLOOKUP(K88,【参考】数式用!$AX$3:$AY$59, 2, FALSE), "")</f>
        <v/>
      </c>
      <c r="BC88" s="538" t="str">
        <f t="shared" si="55"/>
        <v/>
      </c>
      <c r="BD88" s="541" t="str">
        <f t="shared" si="45"/>
        <v>入力済</v>
      </c>
      <c r="BE88" s="541" t="str">
        <f t="shared" si="56"/>
        <v/>
      </c>
      <c r="BF88" s="541" t="str">
        <f t="shared" si="57"/>
        <v/>
      </c>
      <c r="BG88" s="541" t="str">
        <f t="shared" si="58"/>
        <v/>
      </c>
      <c r="BH88" s="541" t="str">
        <f t="shared" si="46"/>
        <v/>
      </c>
      <c r="BI88" s="541" t="str">
        <f t="shared" si="47"/>
        <v/>
      </c>
      <c r="BL88" t="str">
        <f t="shared" si="59"/>
        <v/>
      </c>
      <c r="BM88" t="str">
        <f t="shared" si="60"/>
        <v/>
      </c>
      <c r="BN88" t="str">
        <f t="shared" si="61"/>
        <v/>
      </c>
      <c r="BO88" s="548" t="str">
        <f>IF(BN88="対象",ROUNDDOWN(L88*VLOOKUP(K88,【参考】数式用!$A$4:$J$42,10,FALSE)*AA88,0),"")</f>
        <v/>
      </c>
      <c r="BP88" t="str">
        <f t="shared" si="62"/>
        <v/>
      </c>
    </row>
    <row r="89" spans="1:68" ht="109.95" customHeight="1" thickBot="1">
      <c r="A89" s="306">
        <v>77</v>
      </c>
      <c r="B89" s="690" t="str">
        <f>IF(基本情報入力シート!B111="","",基本情報入力シート!B111)</f>
        <v/>
      </c>
      <c r="C89" s="691"/>
      <c r="D89" s="691"/>
      <c r="E89" s="691"/>
      <c r="F89" s="692"/>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40" t="str">
        <f>IF(基本情報入力シート!AF111=0, "",基本情報入力シート!AF111)</f>
        <v/>
      </c>
      <c r="M89" s="507" t="str">
        <f>IF('別紙様式2-2（個票（４、５月））'!M89="","",'別紙様式2-2（個票（４、５月））'!M89)</f>
        <v/>
      </c>
      <c r="N89" s="506" t="str">
        <f>IF('別紙様式2-2（個票（４、５月））'!N89="","",'別紙様式2-2（個票（４、５月））'!N89)</f>
        <v/>
      </c>
      <c r="O89" s="289"/>
      <c r="P89" s="537"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01"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38" t="str">
        <f>IFERROR(VLOOKUP(K89,【参考】数式用!$A$2:$N$57,14,FALSE),"")</f>
        <v/>
      </c>
      <c r="AP89" s="538" t="str">
        <f t="shared" si="51"/>
        <v/>
      </c>
      <c r="AQ89" s="542" t="str">
        <f t="shared" si="39"/>
        <v/>
      </c>
      <c r="AR89" s="542" t="str">
        <f t="shared" si="63"/>
        <v>キャリアパス要件Ⅰ・Ⅱ_</v>
      </c>
      <c r="AS89" s="522" t="str">
        <f t="shared" si="40"/>
        <v>入力済</v>
      </c>
      <c r="AT89" s="538" t="str">
        <f t="shared" si="52"/>
        <v/>
      </c>
      <c r="AU89" s="522" t="str">
        <f t="shared" si="41"/>
        <v>入力済</v>
      </c>
      <c r="AV89" s="522" t="str">
        <f t="shared" si="42"/>
        <v/>
      </c>
      <c r="AW89" s="522" t="str">
        <f t="shared" si="53"/>
        <v/>
      </c>
      <c r="AX89" s="538" t="str">
        <f t="shared" si="43"/>
        <v/>
      </c>
      <c r="AY89" s="522" t="str">
        <f>IFERROR(VLOOKUP(K89,【参考】数式用!$AR$3:$AS$49, 2, FALSE), "")</f>
        <v/>
      </c>
      <c r="AZ89" s="538" t="str">
        <f t="shared" si="54"/>
        <v/>
      </c>
      <c r="BA89" s="541" t="str">
        <f t="shared" si="44"/>
        <v>入力済</v>
      </c>
      <c r="BB89" s="522" t="str">
        <f>IFERROR(VLOOKUP(K89,【参考】数式用!$AX$3:$AY$59, 2, FALSE), "")</f>
        <v/>
      </c>
      <c r="BC89" s="538" t="str">
        <f t="shared" si="55"/>
        <v/>
      </c>
      <c r="BD89" s="541" t="str">
        <f t="shared" si="45"/>
        <v>入力済</v>
      </c>
      <c r="BE89" s="541" t="str">
        <f t="shared" si="56"/>
        <v/>
      </c>
      <c r="BF89" s="541" t="str">
        <f t="shared" si="57"/>
        <v/>
      </c>
      <c r="BG89" s="541" t="str">
        <f t="shared" si="58"/>
        <v/>
      </c>
      <c r="BH89" s="541" t="str">
        <f t="shared" si="46"/>
        <v/>
      </c>
      <c r="BI89" s="541" t="str">
        <f t="shared" si="47"/>
        <v/>
      </c>
      <c r="BL89" t="str">
        <f t="shared" si="59"/>
        <v/>
      </c>
      <c r="BM89" t="str">
        <f t="shared" si="60"/>
        <v/>
      </c>
      <c r="BN89" t="str">
        <f t="shared" si="61"/>
        <v/>
      </c>
      <c r="BO89" s="548" t="str">
        <f>IF(BN89="対象",ROUNDDOWN(L89*VLOOKUP(K89,【参考】数式用!$A$4:$J$42,10,FALSE)*AA89,0),"")</f>
        <v/>
      </c>
      <c r="BP89" t="str">
        <f t="shared" si="62"/>
        <v/>
      </c>
    </row>
    <row r="90" spans="1:68" ht="109.95" customHeight="1" thickBot="1">
      <c r="A90" s="306">
        <v>78</v>
      </c>
      <c r="B90" s="690" t="str">
        <f>IF(基本情報入力シート!B112="","",基本情報入力シート!B112)</f>
        <v/>
      </c>
      <c r="C90" s="691"/>
      <c r="D90" s="691"/>
      <c r="E90" s="691"/>
      <c r="F90" s="692"/>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40" t="str">
        <f>IF(基本情報入力シート!AF112=0, "",基本情報入力シート!AF112)</f>
        <v/>
      </c>
      <c r="M90" s="507" t="str">
        <f>IF('別紙様式2-2（個票（４、５月））'!M90="","",'別紙様式2-2（個票（４、５月））'!M90)</f>
        <v/>
      </c>
      <c r="N90" s="506" t="str">
        <f>IF('別紙様式2-2（個票（４、５月））'!N90="","",'別紙様式2-2（個票（４、５月））'!N90)</f>
        <v/>
      </c>
      <c r="O90" s="289"/>
      <c r="P90" s="537"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01"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38" t="str">
        <f>IFERROR(VLOOKUP(K90,【参考】数式用!$A$2:$N$57,14,FALSE),"")</f>
        <v/>
      </c>
      <c r="AP90" s="538" t="str">
        <f t="shared" si="51"/>
        <v/>
      </c>
      <c r="AQ90" s="542" t="str">
        <f t="shared" si="39"/>
        <v/>
      </c>
      <c r="AR90" s="542" t="str">
        <f t="shared" si="63"/>
        <v>キャリアパス要件Ⅰ・Ⅱ_</v>
      </c>
      <c r="AS90" s="522" t="str">
        <f t="shared" si="40"/>
        <v>入力済</v>
      </c>
      <c r="AT90" s="538" t="str">
        <f t="shared" si="52"/>
        <v/>
      </c>
      <c r="AU90" s="522" t="str">
        <f t="shared" si="41"/>
        <v>入力済</v>
      </c>
      <c r="AV90" s="522" t="str">
        <f t="shared" si="42"/>
        <v/>
      </c>
      <c r="AW90" s="522" t="str">
        <f t="shared" si="53"/>
        <v/>
      </c>
      <c r="AX90" s="538" t="str">
        <f t="shared" si="43"/>
        <v/>
      </c>
      <c r="AY90" s="522" t="str">
        <f>IFERROR(VLOOKUP(K90,【参考】数式用!$AR$3:$AS$49, 2, FALSE), "")</f>
        <v/>
      </c>
      <c r="AZ90" s="538" t="str">
        <f t="shared" si="54"/>
        <v/>
      </c>
      <c r="BA90" s="541" t="str">
        <f t="shared" si="44"/>
        <v>入力済</v>
      </c>
      <c r="BB90" s="522" t="str">
        <f>IFERROR(VLOOKUP(K90,【参考】数式用!$AX$3:$AY$59, 2, FALSE), "")</f>
        <v/>
      </c>
      <c r="BC90" s="538" t="str">
        <f t="shared" si="55"/>
        <v/>
      </c>
      <c r="BD90" s="541" t="str">
        <f t="shared" si="45"/>
        <v>入力済</v>
      </c>
      <c r="BE90" s="541" t="str">
        <f t="shared" si="56"/>
        <v/>
      </c>
      <c r="BF90" s="541" t="str">
        <f t="shared" si="57"/>
        <v/>
      </c>
      <c r="BG90" s="541" t="str">
        <f t="shared" si="58"/>
        <v/>
      </c>
      <c r="BH90" s="541" t="str">
        <f t="shared" si="46"/>
        <v/>
      </c>
      <c r="BI90" s="541" t="str">
        <f t="shared" si="47"/>
        <v/>
      </c>
      <c r="BL90" t="str">
        <f t="shared" si="59"/>
        <v/>
      </c>
      <c r="BM90" t="str">
        <f t="shared" si="60"/>
        <v/>
      </c>
      <c r="BN90" t="str">
        <f t="shared" si="61"/>
        <v/>
      </c>
      <c r="BO90" s="548" t="str">
        <f>IF(BN90="対象",ROUNDDOWN(L90*VLOOKUP(K90,【参考】数式用!$A$4:$J$42,10,FALSE)*AA90,0),"")</f>
        <v/>
      </c>
      <c r="BP90" t="str">
        <f t="shared" si="62"/>
        <v/>
      </c>
    </row>
    <row r="91" spans="1:68" ht="109.95" customHeight="1" thickBot="1">
      <c r="A91" s="306">
        <v>79</v>
      </c>
      <c r="B91" s="690" t="str">
        <f>IF(基本情報入力シート!B113="","",基本情報入力シート!B113)</f>
        <v/>
      </c>
      <c r="C91" s="691"/>
      <c r="D91" s="691"/>
      <c r="E91" s="691"/>
      <c r="F91" s="692"/>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40" t="str">
        <f>IF(基本情報入力シート!AF113=0, "",基本情報入力シート!AF113)</f>
        <v/>
      </c>
      <c r="M91" s="507" t="str">
        <f>IF('別紙様式2-2（個票（４、５月））'!M91="","",'別紙様式2-2（個票（４、５月））'!M91)</f>
        <v/>
      </c>
      <c r="N91" s="506" t="str">
        <f>IF('別紙様式2-2（個票（４、５月））'!N91="","",'別紙様式2-2（個票（４、５月））'!N91)</f>
        <v/>
      </c>
      <c r="O91" s="289"/>
      <c r="P91" s="537"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01"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38" t="str">
        <f>IFERROR(VLOOKUP(K91,【参考】数式用!$A$2:$N$57,14,FALSE),"")</f>
        <v/>
      </c>
      <c r="AP91" s="538" t="str">
        <f t="shared" si="51"/>
        <v/>
      </c>
      <c r="AQ91" s="542" t="str">
        <f t="shared" si="39"/>
        <v/>
      </c>
      <c r="AR91" s="542" t="str">
        <f t="shared" si="63"/>
        <v>キャリアパス要件Ⅰ・Ⅱ_</v>
      </c>
      <c r="AS91" s="522" t="str">
        <f t="shared" si="40"/>
        <v>入力済</v>
      </c>
      <c r="AT91" s="538" t="str">
        <f t="shared" si="52"/>
        <v/>
      </c>
      <c r="AU91" s="522" t="str">
        <f t="shared" si="41"/>
        <v>入力済</v>
      </c>
      <c r="AV91" s="522" t="str">
        <f t="shared" si="42"/>
        <v/>
      </c>
      <c r="AW91" s="522" t="str">
        <f t="shared" si="53"/>
        <v/>
      </c>
      <c r="AX91" s="538" t="str">
        <f t="shared" si="43"/>
        <v/>
      </c>
      <c r="AY91" s="522" t="str">
        <f>IFERROR(VLOOKUP(K91,【参考】数式用!$AR$3:$AS$49, 2, FALSE), "")</f>
        <v/>
      </c>
      <c r="AZ91" s="538" t="str">
        <f t="shared" si="54"/>
        <v/>
      </c>
      <c r="BA91" s="541" t="str">
        <f t="shared" si="44"/>
        <v>入力済</v>
      </c>
      <c r="BB91" s="522" t="str">
        <f>IFERROR(VLOOKUP(K91,【参考】数式用!$AX$3:$AY$59, 2, FALSE), "")</f>
        <v/>
      </c>
      <c r="BC91" s="538" t="str">
        <f t="shared" si="55"/>
        <v/>
      </c>
      <c r="BD91" s="541" t="str">
        <f t="shared" si="45"/>
        <v>入力済</v>
      </c>
      <c r="BE91" s="541" t="str">
        <f t="shared" si="56"/>
        <v/>
      </c>
      <c r="BF91" s="541" t="str">
        <f t="shared" si="57"/>
        <v/>
      </c>
      <c r="BG91" s="541" t="str">
        <f t="shared" si="58"/>
        <v/>
      </c>
      <c r="BH91" s="541" t="str">
        <f t="shared" si="46"/>
        <v/>
      </c>
      <c r="BI91" s="541" t="str">
        <f t="shared" si="47"/>
        <v/>
      </c>
      <c r="BL91" t="str">
        <f t="shared" si="59"/>
        <v/>
      </c>
      <c r="BM91" t="str">
        <f t="shared" si="60"/>
        <v/>
      </c>
      <c r="BN91" t="str">
        <f t="shared" si="61"/>
        <v/>
      </c>
      <c r="BO91" s="548" t="str">
        <f>IF(BN91="対象",ROUNDDOWN(L91*VLOOKUP(K91,【参考】数式用!$A$4:$J$42,10,FALSE)*AA91,0),"")</f>
        <v/>
      </c>
      <c r="BP91" t="str">
        <f t="shared" si="62"/>
        <v/>
      </c>
    </row>
    <row r="92" spans="1:68" ht="109.95" customHeight="1" thickBot="1">
      <c r="A92" s="306">
        <v>80</v>
      </c>
      <c r="B92" s="690" t="str">
        <f>IF(基本情報入力シート!B114="","",基本情報入力シート!B114)</f>
        <v/>
      </c>
      <c r="C92" s="691"/>
      <c r="D92" s="691"/>
      <c r="E92" s="691"/>
      <c r="F92" s="692"/>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40" t="str">
        <f>IF(基本情報入力シート!AF114=0, "",基本情報入力シート!AF114)</f>
        <v/>
      </c>
      <c r="M92" s="507" t="str">
        <f>IF('別紙様式2-2（個票（４、５月））'!M92="","",'別紙様式2-2（個票（４、５月））'!M92)</f>
        <v/>
      </c>
      <c r="N92" s="506" t="str">
        <f>IF('別紙様式2-2（個票（４、５月））'!N92="","",'別紙様式2-2（個票（４、５月））'!N92)</f>
        <v/>
      </c>
      <c r="O92" s="289"/>
      <c r="P92" s="537"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01"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38" t="str">
        <f>IFERROR(VLOOKUP(K92,【参考】数式用!$A$2:$N$57,14,FALSE),"")</f>
        <v/>
      </c>
      <c r="AP92" s="538" t="str">
        <f t="shared" si="51"/>
        <v/>
      </c>
      <c r="AQ92" s="542" t="str">
        <f t="shared" si="39"/>
        <v/>
      </c>
      <c r="AR92" s="542" t="str">
        <f t="shared" si="63"/>
        <v>キャリアパス要件Ⅰ・Ⅱ_</v>
      </c>
      <c r="AS92" s="522" t="str">
        <f t="shared" si="40"/>
        <v>入力済</v>
      </c>
      <c r="AT92" s="538" t="str">
        <f t="shared" si="52"/>
        <v/>
      </c>
      <c r="AU92" s="522" t="str">
        <f t="shared" si="41"/>
        <v>入力済</v>
      </c>
      <c r="AV92" s="522" t="str">
        <f t="shared" si="42"/>
        <v/>
      </c>
      <c r="AW92" s="522" t="str">
        <f t="shared" si="53"/>
        <v/>
      </c>
      <c r="AX92" s="538" t="str">
        <f t="shared" si="43"/>
        <v/>
      </c>
      <c r="AY92" s="522" t="str">
        <f>IFERROR(VLOOKUP(K92,【参考】数式用!$AR$3:$AS$49, 2, FALSE), "")</f>
        <v/>
      </c>
      <c r="AZ92" s="538" t="str">
        <f t="shared" si="54"/>
        <v/>
      </c>
      <c r="BA92" s="541" t="str">
        <f t="shared" si="44"/>
        <v>入力済</v>
      </c>
      <c r="BB92" s="522" t="str">
        <f>IFERROR(VLOOKUP(K92,【参考】数式用!$AX$3:$AY$59, 2, FALSE), "")</f>
        <v/>
      </c>
      <c r="BC92" s="538" t="str">
        <f t="shared" si="55"/>
        <v/>
      </c>
      <c r="BD92" s="541" t="str">
        <f t="shared" si="45"/>
        <v>入力済</v>
      </c>
      <c r="BE92" s="541" t="str">
        <f t="shared" si="56"/>
        <v/>
      </c>
      <c r="BF92" s="541" t="str">
        <f t="shared" si="57"/>
        <v/>
      </c>
      <c r="BG92" s="541" t="str">
        <f t="shared" si="58"/>
        <v/>
      </c>
      <c r="BH92" s="541" t="str">
        <f t="shared" si="46"/>
        <v/>
      </c>
      <c r="BI92" s="541" t="str">
        <f t="shared" si="47"/>
        <v/>
      </c>
      <c r="BL92" t="str">
        <f t="shared" si="59"/>
        <v/>
      </c>
      <c r="BM92" t="str">
        <f t="shared" si="60"/>
        <v/>
      </c>
      <c r="BN92" t="str">
        <f t="shared" si="61"/>
        <v/>
      </c>
      <c r="BO92" s="548" t="str">
        <f>IF(BN92="対象",ROUNDDOWN(L92*VLOOKUP(K92,【参考】数式用!$A$4:$J$42,10,FALSE)*AA92,0),"")</f>
        <v/>
      </c>
      <c r="BP92" t="str">
        <f t="shared" si="62"/>
        <v/>
      </c>
    </row>
    <row r="93" spans="1:68" ht="109.95" customHeight="1" thickBot="1">
      <c r="A93" s="306">
        <v>81</v>
      </c>
      <c r="B93" s="690" t="str">
        <f>IF(基本情報入力シート!B115="","",基本情報入力シート!B115)</f>
        <v/>
      </c>
      <c r="C93" s="691"/>
      <c r="D93" s="691"/>
      <c r="E93" s="691"/>
      <c r="F93" s="692"/>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40" t="str">
        <f>IF(基本情報入力シート!AF115=0, "",基本情報入力シート!AF115)</f>
        <v/>
      </c>
      <c r="M93" s="507" t="str">
        <f>IF('別紙様式2-2（個票（４、５月））'!M93="","",'別紙様式2-2（個票（４、５月））'!M93)</f>
        <v/>
      </c>
      <c r="N93" s="506" t="str">
        <f>IF('別紙様式2-2（個票（４、５月））'!N93="","",'別紙様式2-2（個票（４、５月））'!N93)</f>
        <v/>
      </c>
      <c r="O93" s="289"/>
      <c r="P93" s="537"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01"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38" t="str">
        <f>IFERROR(VLOOKUP(K93,【参考】数式用!$A$2:$N$57,14,FALSE),"")</f>
        <v/>
      </c>
      <c r="AP93" s="538" t="str">
        <f t="shared" si="51"/>
        <v/>
      </c>
      <c r="AQ93" s="542" t="str">
        <f t="shared" si="39"/>
        <v/>
      </c>
      <c r="AR93" s="542" t="str">
        <f t="shared" si="63"/>
        <v>キャリアパス要件Ⅰ・Ⅱ_</v>
      </c>
      <c r="AS93" s="522" t="str">
        <f t="shared" si="40"/>
        <v>入力済</v>
      </c>
      <c r="AT93" s="538" t="str">
        <f t="shared" si="52"/>
        <v/>
      </c>
      <c r="AU93" s="522" t="str">
        <f t="shared" si="41"/>
        <v>入力済</v>
      </c>
      <c r="AV93" s="522" t="str">
        <f t="shared" si="42"/>
        <v/>
      </c>
      <c r="AW93" s="522" t="str">
        <f t="shared" si="53"/>
        <v/>
      </c>
      <c r="AX93" s="538" t="str">
        <f t="shared" si="43"/>
        <v/>
      </c>
      <c r="AY93" s="522" t="str">
        <f>IFERROR(VLOOKUP(K93,【参考】数式用!$AR$3:$AS$49, 2, FALSE), "")</f>
        <v/>
      </c>
      <c r="AZ93" s="538" t="str">
        <f t="shared" si="54"/>
        <v/>
      </c>
      <c r="BA93" s="541" t="str">
        <f t="shared" si="44"/>
        <v>入力済</v>
      </c>
      <c r="BB93" s="522" t="str">
        <f>IFERROR(VLOOKUP(K93,【参考】数式用!$AX$3:$AY$59, 2, FALSE), "")</f>
        <v/>
      </c>
      <c r="BC93" s="538" t="str">
        <f t="shared" si="55"/>
        <v/>
      </c>
      <c r="BD93" s="541" t="str">
        <f t="shared" si="45"/>
        <v>入力済</v>
      </c>
      <c r="BE93" s="541" t="str">
        <f t="shared" si="56"/>
        <v/>
      </c>
      <c r="BF93" s="541" t="str">
        <f t="shared" si="57"/>
        <v/>
      </c>
      <c r="BG93" s="541" t="str">
        <f t="shared" si="58"/>
        <v/>
      </c>
      <c r="BH93" s="541" t="str">
        <f t="shared" si="46"/>
        <v/>
      </c>
      <c r="BI93" s="541" t="str">
        <f t="shared" si="47"/>
        <v/>
      </c>
      <c r="BL93" t="str">
        <f t="shared" si="59"/>
        <v/>
      </c>
      <c r="BM93" t="str">
        <f t="shared" si="60"/>
        <v/>
      </c>
      <c r="BN93" t="str">
        <f t="shared" si="61"/>
        <v/>
      </c>
      <c r="BO93" s="548" t="str">
        <f>IF(BN93="対象",ROUNDDOWN(L93*VLOOKUP(K93,【参考】数式用!$A$4:$J$42,10,FALSE)*AA93,0),"")</f>
        <v/>
      </c>
      <c r="BP93" t="str">
        <f t="shared" si="62"/>
        <v/>
      </c>
    </row>
    <row r="94" spans="1:68" ht="109.95" customHeight="1" thickBot="1">
      <c r="A94" s="306">
        <v>82</v>
      </c>
      <c r="B94" s="690" t="str">
        <f>IF(基本情報入力シート!B116="","",基本情報入力シート!B116)</f>
        <v/>
      </c>
      <c r="C94" s="691"/>
      <c r="D94" s="691"/>
      <c r="E94" s="691"/>
      <c r="F94" s="692"/>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40" t="str">
        <f>IF(基本情報入力シート!AF116=0, "",基本情報入力シート!AF116)</f>
        <v/>
      </c>
      <c r="M94" s="507" t="str">
        <f>IF('別紙様式2-2（個票（４、５月））'!M94="","",'別紙様式2-2（個票（４、５月））'!M94)</f>
        <v/>
      </c>
      <c r="N94" s="506" t="str">
        <f>IF('別紙様式2-2（個票（４、５月））'!N94="","",'別紙様式2-2（個票（４、５月））'!N94)</f>
        <v/>
      </c>
      <c r="O94" s="289"/>
      <c r="P94" s="537"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01"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38" t="str">
        <f>IFERROR(VLOOKUP(K94,【参考】数式用!$A$2:$N$57,14,FALSE),"")</f>
        <v/>
      </c>
      <c r="AP94" s="538" t="str">
        <f t="shared" si="51"/>
        <v/>
      </c>
      <c r="AQ94" s="542" t="str">
        <f t="shared" si="39"/>
        <v/>
      </c>
      <c r="AR94" s="542" t="str">
        <f t="shared" si="63"/>
        <v>キャリアパス要件Ⅰ・Ⅱ_</v>
      </c>
      <c r="AS94" s="522" t="str">
        <f t="shared" si="40"/>
        <v>入力済</v>
      </c>
      <c r="AT94" s="538" t="str">
        <f t="shared" si="52"/>
        <v/>
      </c>
      <c r="AU94" s="522" t="str">
        <f t="shared" si="41"/>
        <v>入力済</v>
      </c>
      <c r="AV94" s="522" t="str">
        <f t="shared" si="42"/>
        <v/>
      </c>
      <c r="AW94" s="522" t="str">
        <f t="shared" si="53"/>
        <v/>
      </c>
      <c r="AX94" s="538" t="str">
        <f t="shared" si="43"/>
        <v/>
      </c>
      <c r="AY94" s="522" t="str">
        <f>IFERROR(VLOOKUP(K94,【参考】数式用!$AR$3:$AS$49, 2, FALSE), "")</f>
        <v/>
      </c>
      <c r="AZ94" s="538" t="str">
        <f t="shared" si="54"/>
        <v/>
      </c>
      <c r="BA94" s="541" t="str">
        <f t="shared" si="44"/>
        <v>入力済</v>
      </c>
      <c r="BB94" s="522" t="str">
        <f>IFERROR(VLOOKUP(K94,【参考】数式用!$AX$3:$AY$59, 2, FALSE), "")</f>
        <v/>
      </c>
      <c r="BC94" s="538" t="str">
        <f t="shared" si="55"/>
        <v/>
      </c>
      <c r="BD94" s="541" t="str">
        <f t="shared" si="45"/>
        <v>入力済</v>
      </c>
      <c r="BE94" s="541" t="str">
        <f t="shared" si="56"/>
        <v/>
      </c>
      <c r="BF94" s="541" t="str">
        <f t="shared" si="57"/>
        <v/>
      </c>
      <c r="BG94" s="541" t="str">
        <f t="shared" si="58"/>
        <v/>
      </c>
      <c r="BH94" s="541" t="str">
        <f t="shared" si="46"/>
        <v/>
      </c>
      <c r="BI94" s="541" t="str">
        <f t="shared" si="47"/>
        <v/>
      </c>
      <c r="BL94" t="str">
        <f t="shared" si="59"/>
        <v/>
      </c>
      <c r="BM94" t="str">
        <f t="shared" si="60"/>
        <v/>
      </c>
      <c r="BN94" t="str">
        <f t="shared" si="61"/>
        <v/>
      </c>
      <c r="BO94" s="548" t="str">
        <f>IF(BN94="対象",ROUNDDOWN(L94*VLOOKUP(K94,【参考】数式用!$A$4:$J$42,10,FALSE)*AA94,0),"")</f>
        <v/>
      </c>
      <c r="BP94" t="str">
        <f t="shared" si="62"/>
        <v/>
      </c>
    </row>
    <row r="95" spans="1:68" ht="109.95" customHeight="1" thickBot="1">
      <c r="A95" s="306">
        <v>83</v>
      </c>
      <c r="B95" s="690" t="str">
        <f>IF(基本情報入力シート!B117="","",基本情報入力シート!B117)</f>
        <v/>
      </c>
      <c r="C95" s="691"/>
      <c r="D95" s="691"/>
      <c r="E95" s="691"/>
      <c r="F95" s="692"/>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40" t="str">
        <f>IF(基本情報入力シート!AF117=0, "",基本情報入力シート!AF117)</f>
        <v/>
      </c>
      <c r="M95" s="507" t="str">
        <f>IF('別紙様式2-2（個票（４、５月））'!M95="","",'別紙様式2-2（個票（４、５月））'!M95)</f>
        <v/>
      </c>
      <c r="N95" s="506" t="str">
        <f>IF('別紙様式2-2（個票（４、５月））'!N95="","",'別紙様式2-2（個票（４、５月））'!N95)</f>
        <v/>
      </c>
      <c r="O95" s="289"/>
      <c r="P95" s="537"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01"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38" t="str">
        <f>IFERROR(VLOOKUP(K95,【参考】数式用!$A$2:$N$57,14,FALSE),"")</f>
        <v/>
      </c>
      <c r="AP95" s="538" t="str">
        <f t="shared" si="51"/>
        <v/>
      </c>
      <c r="AQ95" s="542" t="str">
        <f t="shared" si="39"/>
        <v/>
      </c>
      <c r="AR95" s="542" t="str">
        <f t="shared" si="63"/>
        <v>キャリアパス要件Ⅰ・Ⅱ_</v>
      </c>
      <c r="AS95" s="522" t="str">
        <f t="shared" si="40"/>
        <v>入力済</v>
      </c>
      <c r="AT95" s="538" t="str">
        <f t="shared" si="52"/>
        <v/>
      </c>
      <c r="AU95" s="522" t="str">
        <f t="shared" si="41"/>
        <v>入力済</v>
      </c>
      <c r="AV95" s="522" t="str">
        <f t="shared" si="42"/>
        <v/>
      </c>
      <c r="AW95" s="522" t="str">
        <f t="shared" si="53"/>
        <v/>
      </c>
      <c r="AX95" s="538" t="str">
        <f t="shared" si="43"/>
        <v/>
      </c>
      <c r="AY95" s="522" t="str">
        <f>IFERROR(VLOOKUP(K95,【参考】数式用!$AR$3:$AS$49, 2, FALSE), "")</f>
        <v/>
      </c>
      <c r="AZ95" s="538" t="str">
        <f t="shared" si="54"/>
        <v/>
      </c>
      <c r="BA95" s="541" t="str">
        <f t="shared" si="44"/>
        <v>入力済</v>
      </c>
      <c r="BB95" s="522" t="str">
        <f>IFERROR(VLOOKUP(K95,【参考】数式用!$AX$3:$AY$59, 2, FALSE), "")</f>
        <v/>
      </c>
      <c r="BC95" s="538" t="str">
        <f t="shared" si="55"/>
        <v/>
      </c>
      <c r="BD95" s="541" t="str">
        <f t="shared" si="45"/>
        <v>入力済</v>
      </c>
      <c r="BE95" s="541" t="str">
        <f t="shared" si="56"/>
        <v/>
      </c>
      <c r="BF95" s="541" t="str">
        <f t="shared" si="57"/>
        <v/>
      </c>
      <c r="BG95" s="541" t="str">
        <f t="shared" si="58"/>
        <v/>
      </c>
      <c r="BH95" s="541" t="str">
        <f t="shared" si="46"/>
        <v/>
      </c>
      <c r="BI95" s="541" t="str">
        <f t="shared" si="47"/>
        <v/>
      </c>
      <c r="BL95" t="str">
        <f t="shared" si="59"/>
        <v/>
      </c>
      <c r="BM95" t="str">
        <f t="shared" si="60"/>
        <v/>
      </c>
      <c r="BN95" t="str">
        <f t="shared" si="61"/>
        <v/>
      </c>
      <c r="BO95" s="548" t="str">
        <f>IF(BN95="対象",ROUNDDOWN(L95*VLOOKUP(K95,【参考】数式用!$A$4:$J$42,10,FALSE)*AA95,0),"")</f>
        <v/>
      </c>
      <c r="BP95" t="str">
        <f t="shared" si="62"/>
        <v/>
      </c>
    </row>
    <row r="96" spans="1:68" ht="109.95" customHeight="1" thickBot="1">
      <c r="A96" s="306">
        <v>84</v>
      </c>
      <c r="B96" s="690" t="str">
        <f>IF(基本情報入力シート!B118="","",基本情報入力シート!B118)</f>
        <v/>
      </c>
      <c r="C96" s="691"/>
      <c r="D96" s="691"/>
      <c r="E96" s="691"/>
      <c r="F96" s="692"/>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40" t="str">
        <f>IF(基本情報入力シート!AF118=0, "",基本情報入力シート!AF118)</f>
        <v/>
      </c>
      <c r="M96" s="507" t="str">
        <f>IF('別紙様式2-2（個票（４、５月））'!M96="","",'別紙様式2-2（個票（４、５月））'!M96)</f>
        <v/>
      </c>
      <c r="N96" s="506" t="str">
        <f>IF('別紙様式2-2（個票（４、５月））'!N96="","",'別紙様式2-2（個票（４、５月））'!N96)</f>
        <v/>
      </c>
      <c r="O96" s="289"/>
      <c r="P96" s="537"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01"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38" t="str">
        <f>IFERROR(VLOOKUP(K96,【参考】数式用!$A$2:$N$57,14,FALSE),"")</f>
        <v/>
      </c>
      <c r="AP96" s="538" t="str">
        <f t="shared" si="51"/>
        <v/>
      </c>
      <c r="AQ96" s="542" t="str">
        <f t="shared" si="39"/>
        <v/>
      </c>
      <c r="AR96" s="542" t="str">
        <f t="shared" si="63"/>
        <v>キャリアパス要件Ⅰ・Ⅱ_</v>
      </c>
      <c r="AS96" s="522" t="str">
        <f t="shared" si="40"/>
        <v>入力済</v>
      </c>
      <c r="AT96" s="538" t="str">
        <f t="shared" si="52"/>
        <v/>
      </c>
      <c r="AU96" s="522" t="str">
        <f t="shared" si="41"/>
        <v>入力済</v>
      </c>
      <c r="AV96" s="522" t="str">
        <f t="shared" si="42"/>
        <v/>
      </c>
      <c r="AW96" s="522" t="str">
        <f t="shared" si="53"/>
        <v/>
      </c>
      <c r="AX96" s="538" t="str">
        <f t="shared" si="43"/>
        <v/>
      </c>
      <c r="AY96" s="522" t="str">
        <f>IFERROR(VLOOKUP(K96,【参考】数式用!$AR$3:$AS$49, 2, FALSE), "")</f>
        <v/>
      </c>
      <c r="AZ96" s="538" t="str">
        <f t="shared" si="54"/>
        <v/>
      </c>
      <c r="BA96" s="541" t="str">
        <f t="shared" si="44"/>
        <v>入力済</v>
      </c>
      <c r="BB96" s="522" t="str">
        <f>IFERROR(VLOOKUP(K96,【参考】数式用!$AX$3:$AY$59, 2, FALSE), "")</f>
        <v/>
      </c>
      <c r="BC96" s="538" t="str">
        <f t="shared" si="55"/>
        <v/>
      </c>
      <c r="BD96" s="541" t="str">
        <f t="shared" si="45"/>
        <v>入力済</v>
      </c>
      <c r="BE96" s="541" t="str">
        <f t="shared" si="56"/>
        <v/>
      </c>
      <c r="BF96" s="541" t="str">
        <f t="shared" si="57"/>
        <v/>
      </c>
      <c r="BG96" s="541" t="str">
        <f t="shared" si="58"/>
        <v/>
      </c>
      <c r="BH96" s="541" t="str">
        <f t="shared" si="46"/>
        <v/>
      </c>
      <c r="BI96" s="541" t="str">
        <f t="shared" si="47"/>
        <v/>
      </c>
      <c r="BL96" t="str">
        <f t="shared" si="59"/>
        <v/>
      </c>
      <c r="BM96" t="str">
        <f t="shared" si="60"/>
        <v/>
      </c>
      <c r="BN96" t="str">
        <f t="shared" si="61"/>
        <v/>
      </c>
      <c r="BO96" s="548" t="str">
        <f>IF(BN96="対象",ROUNDDOWN(L96*VLOOKUP(K96,【参考】数式用!$A$4:$J$42,10,FALSE)*AA96,0),"")</f>
        <v/>
      </c>
      <c r="BP96" t="str">
        <f t="shared" si="62"/>
        <v/>
      </c>
    </row>
    <row r="97" spans="1:68" ht="109.95" customHeight="1" thickBot="1">
      <c r="A97" s="306">
        <v>85</v>
      </c>
      <c r="B97" s="690" t="str">
        <f>IF(基本情報入力シート!B119="","",基本情報入力シート!B119)</f>
        <v/>
      </c>
      <c r="C97" s="691"/>
      <c r="D97" s="691"/>
      <c r="E97" s="691"/>
      <c r="F97" s="692"/>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40" t="str">
        <f>IF(基本情報入力シート!AF119=0, "",基本情報入力シート!AF119)</f>
        <v/>
      </c>
      <c r="M97" s="507" t="str">
        <f>IF('別紙様式2-2（個票（４、５月））'!M97="","",'別紙様式2-2（個票（４、５月））'!M97)</f>
        <v/>
      </c>
      <c r="N97" s="506" t="str">
        <f>IF('別紙様式2-2（個票（４、５月））'!N97="","",'別紙様式2-2（個票（４、５月））'!N97)</f>
        <v/>
      </c>
      <c r="O97" s="289"/>
      <c r="P97" s="537"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01"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38" t="str">
        <f>IFERROR(VLOOKUP(K97,【参考】数式用!$A$2:$N$57,14,FALSE),"")</f>
        <v/>
      </c>
      <c r="AP97" s="538" t="str">
        <f t="shared" si="51"/>
        <v/>
      </c>
      <c r="AQ97" s="542" t="str">
        <f t="shared" si="39"/>
        <v/>
      </c>
      <c r="AR97" s="542" t="str">
        <f t="shared" si="63"/>
        <v>キャリアパス要件Ⅰ・Ⅱ_</v>
      </c>
      <c r="AS97" s="522" t="str">
        <f t="shared" si="40"/>
        <v>入力済</v>
      </c>
      <c r="AT97" s="538" t="str">
        <f t="shared" si="52"/>
        <v/>
      </c>
      <c r="AU97" s="522" t="str">
        <f t="shared" si="41"/>
        <v>入力済</v>
      </c>
      <c r="AV97" s="522" t="str">
        <f t="shared" si="42"/>
        <v/>
      </c>
      <c r="AW97" s="522" t="str">
        <f t="shared" si="53"/>
        <v/>
      </c>
      <c r="AX97" s="538" t="str">
        <f t="shared" si="43"/>
        <v/>
      </c>
      <c r="AY97" s="522" t="str">
        <f>IFERROR(VLOOKUP(K97,【参考】数式用!$AR$3:$AS$49, 2, FALSE), "")</f>
        <v/>
      </c>
      <c r="AZ97" s="538" t="str">
        <f t="shared" si="54"/>
        <v/>
      </c>
      <c r="BA97" s="541" t="str">
        <f t="shared" si="44"/>
        <v>入力済</v>
      </c>
      <c r="BB97" s="522" t="str">
        <f>IFERROR(VLOOKUP(K97,【参考】数式用!$AX$3:$AY$59, 2, FALSE), "")</f>
        <v/>
      </c>
      <c r="BC97" s="538" t="str">
        <f t="shared" si="55"/>
        <v/>
      </c>
      <c r="BD97" s="541" t="str">
        <f t="shared" si="45"/>
        <v>入力済</v>
      </c>
      <c r="BE97" s="541" t="str">
        <f t="shared" si="56"/>
        <v/>
      </c>
      <c r="BF97" s="541" t="str">
        <f t="shared" si="57"/>
        <v/>
      </c>
      <c r="BG97" s="541" t="str">
        <f t="shared" si="58"/>
        <v/>
      </c>
      <c r="BH97" s="541" t="str">
        <f t="shared" si="46"/>
        <v/>
      </c>
      <c r="BI97" s="541" t="str">
        <f t="shared" si="47"/>
        <v/>
      </c>
      <c r="BL97" t="str">
        <f t="shared" si="59"/>
        <v/>
      </c>
      <c r="BM97" t="str">
        <f t="shared" si="60"/>
        <v/>
      </c>
      <c r="BN97" t="str">
        <f t="shared" si="61"/>
        <v/>
      </c>
      <c r="BO97" s="548" t="str">
        <f>IF(BN97="対象",ROUNDDOWN(L97*VLOOKUP(K97,【参考】数式用!$A$4:$J$42,10,FALSE)*AA97,0),"")</f>
        <v/>
      </c>
      <c r="BP97" t="str">
        <f t="shared" si="62"/>
        <v/>
      </c>
    </row>
    <row r="98" spans="1:68" ht="109.95" customHeight="1" thickBot="1">
      <c r="A98" s="306">
        <v>86</v>
      </c>
      <c r="B98" s="690" t="str">
        <f>IF(基本情報入力シート!B120="","",基本情報入力シート!B120)</f>
        <v/>
      </c>
      <c r="C98" s="691"/>
      <c r="D98" s="691"/>
      <c r="E98" s="691"/>
      <c r="F98" s="692"/>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40" t="str">
        <f>IF(基本情報入力シート!AF120=0, "",基本情報入力シート!AF120)</f>
        <v/>
      </c>
      <c r="M98" s="507" t="str">
        <f>IF('別紙様式2-2（個票（４、５月））'!M98="","",'別紙様式2-2（個票（４、５月））'!M98)</f>
        <v/>
      </c>
      <c r="N98" s="506" t="str">
        <f>IF('別紙様式2-2（個票（４、５月））'!N98="","",'別紙様式2-2（個票（４、５月））'!N98)</f>
        <v/>
      </c>
      <c r="O98" s="289"/>
      <c r="P98" s="537"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01"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38" t="str">
        <f>IFERROR(VLOOKUP(K98,【参考】数式用!$A$2:$N$57,14,FALSE),"")</f>
        <v/>
      </c>
      <c r="AP98" s="538" t="str">
        <f t="shared" si="51"/>
        <v/>
      </c>
      <c r="AQ98" s="542" t="str">
        <f t="shared" si="39"/>
        <v/>
      </c>
      <c r="AR98" s="542" t="str">
        <f t="shared" si="63"/>
        <v>キャリアパス要件Ⅰ・Ⅱ_</v>
      </c>
      <c r="AS98" s="522" t="str">
        <f t="shared" si="40"/>
        <v>入力済</v>
      </c>
      <c r="AT98" s="538" t="str">
        <f t="shared" si="52"/>
        <v/>
      </c>
      <c r="AU98" s="522" t="str">
        <f t="shared" si="41"/>
        <v>入力済</v>
      </c>
      <c r="AV98" s="522" t="str">
        <f t="shared" si="42"/>
        <v/>
      </c>
      <c r="AW98" s="522" t="str">
        <f t="shared" si="53"/>
        <v/>
      </c>
      <c r="AX98" s="538" t="str">
        <f t="shared" si="43"/>
        <v/>
      </c>
      <c r="AY98" s="522" t="str">
        <f>IFERROR(VLOOKUP(K98,【参考】数式用!$AR$3:$AS$49, 2, FALSE), "")</f>
        <v/>
      </c>
      <c r="AZ98" s="538" t="str">
        <f t="shared" si="54"/>
        <v/>
      </c>
      <c r="BA98" s="541" t="str">
        <f t="shared" si="44"/>
        <v>入力済</v>
      </c>
      <c r="BB98" s="522" t="str">
        <f>IFERROR(VLOOKUP(K98,【参考】数式用!$AX$3:$AY$59, 2, FALSE), "")</f>
        <v/>
      </c>
      <c r="BC98" s="538" t="str">
        <f t="shared" si="55"/>
        <v/>
      </c>
      <c r="BD98" s="541" t="str">
        <f t="shared" si="45"/>
        <v>入力済</v>
      </c>
      <c r="BE98" s="541" t="str">
        <f t="shared" si="56"/>
        <v/>
      </c>
      <c r="BF98" s="541" t="str">
        <f t="shared" si="57"/>
        <v/>
      </c>
      <c r="BG98" s="541" t="str">
        <f t="shared" si="58"/>
        <v/>
      </c>
      <c r="BH98" s="541" t="str">
        <f t="shared" si="46"/>
        <v/>
      </c>
      <c r="BI98" s="541" t="str">
        <f t="shared" si="47"/>
        <v/>
      </c>
      <c r="BL98" t="str">
        <f t="shared" si="59"/>
        <v/>
      </c>
      <c r="BM98" t="str">
        <f t="shared" si="60"/>
        <v/>
      </c>
      <c r="BN98" t="str">
        <f t="shared" si="61"/>
        <v/>
      </c>
      <c r="BO98" s="548" t="str">
        <f>IF(BN98="対象",ROUNDDOWN(L98*VLOOKUP(K98,【参考】数式用!$A$4:$J$42,10,FALSE)*AA98,0),"")</f>
        <v/>
      </c>
      <c r="BP98" t="str">
        <f t="shared" si="62"/>
        <v/>
      </c>
    </row>
    <row r="99" spans="1:68" ht="109.95" customHeight="1" thickBot="1">
      <c r="A99" s="306">
        <v>87</v>
      </c>
      <c r="B99" s="690" t="str">
        <f>IF(基本情報入力シート!B121="","",基本情報入力シート!B121)</f>
        <v/>
      </c>
      <c r="C99" s="691"/>
      <c r="D99" s="691"/>
      <c r="E99" s="691"/>
      <c r="F99" s="692"/>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40" t="str">
        <f>IF(基本情報入力シート!AF121=0, "",基本情報入力シート!AF121)</f>
        <v/>
      </c>
      <c r="M99" s="507" t="str">
        <f>IF('別紙様式2-2（個票（４、５月））'!M99="","",'別紙様式2-2（個票（４、５月））'!M99)</f>
        <v/>
      </c>
      <c r="N99" s="506" t="str">
        <f>IF('別紙様式2-2（個票（４、５月））'!N99="","",'別紙様式2-2（個票（４、５月））'!N99)</f>
        <v/>
      </c>
      <c r="O99" s="289"/>
      <c r="P99" s="537"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01"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38" t="str">
        <f>IFERROR(VLOOKUP(K99,【参考】数式用!$A$2:$N$57,14,FALSE),"")</f>
        <v/>
      </c>
      <c r="AP99" s="538" t="str">
        <f t="shared" si="51"/>
        <v/>
      </c>
      <c r="AQ99" s="542" t="str">
        <f t="shared" si="39"/>
        <v/>
      </c>
      <c r="AR99" s="542" t="str">
        <f t="shared" si="63"/>
        <v>キャリアパス要件Ⅰ・Ⅱ_</v>
      </c>
      <c r="AS99" s="522" t="str">
        <f t="shared" si="40"/>
        <v>入力済</v>
      </c>
      <c r="AT99" s="538" t="str">
        <f t="shared" si="52"/>
        <v/>
      </c>
      <c r="AU99" s="522" t="str">
        <f t="shared" si="41"/>
        <v>入力済</v>
      </c>
      <c r="AV99" s="522" t="str">
        <f t="shared" si="42"/>
        <v/>
      </c>
      <c r="AW99" s="522" t="str">
        <f t="shared" si="53"/>
        <v/>
      </c>
      <c r="AX99" s="538" t="str">
        <f t="shared" si="43"/>
        <v/>
      </c>
      <c r="AY99" s="522" t="str">
        <f>IFERROR(VLOOKUP(K99,【参考】数式用!$AR$3:$AS$49, 2, FALSE), "")</f>
        <v/>
      </c>
      <c r="AZ99" s="538" t="str">
        <f t="shared" si="54"/>
        <v/>
      </c>
      <c r="BA99" s="541" t="str">
        <f t="shared" si="44"/>
        <v>入力済</v>
      </c>
      <c r="BB99" s="522" t="str">
        <f>IFERROR(VLOOKUP(K99,【参考】数式用!$AX$3:$AY$59, 2, FALSE), "")</f>
        <v/>
      </c>
      <c r="BC99" s="538" t="str">
        <f t="shared" si="55"/>
        <v/>
      </c>
      <c r="BD99" s="541" t="str">
        <f t="shared" si="45"/>
        <v>入力済</v>
      </c>
      <c r="BE99" s="541" t="str">
        <f t="shared" si="56"/>
        <v/>
      </c>
      <c r="BF99" s="541" t="str">
        <f t="shared" si="57"/>
        <v/>
      </c>
      <c r="BG99" s="541" t="str">
        <f t="shared" si="58"/>
        <v/>
      </c>
      <c r="BH99" s="541" t="str">
        <f t="shared" si="46"/>
        <v/>
      </c>
      <c r="BI99" s="541" t="str">
        <f t="shared" si="47"/>
        <v/>
      </c>
      <c r="BL99" t="str">
        <f t="shared" si="59"/>
        <v/>
      </c>
      <c r="BM99" t="str">
        <f t="shared" si="60"/>
        <v/>
      </c>
      <c r="BN99" t="str">
        <f t="shared" si="61"/>
        <v/>
      </c>
      <c r="BO99" s="548" t="str">
        <f>IF(BN99="対象",ROUNDDOWN(L99*VLOOKUP(K99,【参考】数式用!$A$4:$J$42,10,FALSE)*AA99,0),"")</f>
        <v/>
      </c>
      <c r="BP99" t="str">
        <f t="shared" si="62"/>
        <v/>
      </c>
    </row>
    <row r="100" spans="1:68" ht="109.95" customHeight="1" thickBot="1">
      <c r="A100" s="306">
        <v>88</v>
      </c>
      <c r="B100" s="690" t="str">
        <f>IF(基本情報入力シート!B122="","",基本情報入力シート!B122)</f>
        <v/>
      </c>
      <c r="C100" s="691"/>
      <c r="D100" s="691"/>
      <c r="E100" s="691"/>
      <c r="F100" s="692"/>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40" t="str">
        <f>IF(基本情報入力シート!AF122=0, "",基本情報入力シート!AF122)</f>
        <v/>
      </c>
      <c r="M100" s="507" t="str">
        <f>IF('別紙様式2-2（個票（４、５月））'!M100="","",'別紙様式2-2（個票（４、５月））'!M100)</f>
        <v/>
      </c>
      <c r="N100" s="506" t="str">
        <f>IF('別紙様式2-2（個票（４、５月））'!N100="","",'別紙様式2-2（個票（４、５月））'!N100)</f>
        <v/>
      </c>
      <c r="O100" s="289"/>
      <c r="P100" s="537"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01"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38" t="str">
        <f>IFERROR(VLOOKUP(K100,【参考】数式用!$A$2:$N$57,14,FALSE),"")</f>
        <v/>
      </c>
      <c r="AP100" s="538" t="str">
        <f t="shared" si="51"/>
        <v/>
      </c>
      <c r="AQ100" s="542" t="str">
        <f t="shared" si="39"/>
        <v/>
      </c>
      <c r="AR100" s="542" t="str">
        <f t="shared" si="63"/>
        <v>キャリアパス要件Ⅰ・Ⅱ_</v>
      </c>
      <c r="AS100" s="522" t="str">
        <f t="shared" si="40"/>
        <v>入力済</v>
      </c>
      <c r="AT100" s="538" t="str">
        <f t="shared" si="52"/>
        <v/>
      </c>
      <c r="AU100" s="522" t="str">
        <f t="shared" si="41"/>
        <v>入力済</v>
      </c>
      <c r="AV100" s="522" t="str">
        <f t="shared" si="42"/>
        <v/>
      </c>
      <c r="AW100" s="522" t="str">
        <f t="shared" si="53"/>
        <v/>
      </c>
      <c r="AX100" s="538" t="str">
        <f t="shared" si="43"/>
        <v/>
      </c>
      <c r="AY100" s="522" t="str">
        <f>IFERROR(VLOOKUP(K100,【参考】数式用!$AR$3:$AS$49, 2, FALSE), "")</f>
        <v/>
      </c>
      <c r="AZ100" s="538" t="str">
        <f t="shared" si="54"/>
        <v/>
      </c>
      <c r="BA100" s="541" t="str">
        <f t="shared" si="44"/>
        <v>入力済</v>
      </c>
      <c r="BB100" s="522" t="str">
        <f>IFERROR(VLOOKUP(K100,【参考】数式用!$AX$3:$AY$59, 2, FALSE), "")</f>
        <v/>
      </c>
      <c r="BC100" s="538" t="str">
        <f t="shared" si="55"/>
        <v/>
      </c>
      <c r="BD100" s="541" t="str">
        <f t="shared" si="45"/>
        <v>入力済</v>
      </c>
      <c r="BE100" s="541" t="str">
        <f t="shared" si="56"/>
        <v/>
      </c>
      <c r="BF100" s="541" t="str">
        <f t="shared" si="57"/>
        <v/>
      </c>
      <c r="BG100" s="541" t="str">
        <f t="shared" si="58"/>
        <v/>
      </c>
      <c r="BH100" s="541" t="str">
        <f t="shared" si="46"/>
        <v/>
      </c>
      <c r="BI100" s="541" t="str">
        <f t="shared" si="47"/>
        <v/>
      </c>
      <c r="BL100" t="str">
        <f t="shared" si="59"/>
        <v/>
      </c>
      <c r="BM100" t="str">
        <f t="shared" si="60"/>
        <v/>
      </c>
      <c r="BN100" t="str">
        <f t="shared" si="61"/>
        <v/>
      </c>
      <c r="BO100" s="548" t="str">
        <f>IF(BN100="対象",ROUNDDOWN(L100*VLOOKUP(K100,【参考】数式用!$A$4:$J$42,10,FALSE)*AA100,0),"")</f>
        <v/>
      </c>
      <c r="BP100" t="str">
        <f t="shared" si="62"/>
        <v/>
      </c>
    </row>
    <row r="101" spans="1:68" ht="109.95" customHeight="1" thickBot="1">
      <c r="A101" s="306">
        <v>89</v>
      </c>
      <c r="B101" s="690" t="str">
        <f>IF(基本情報入力シート!B123="","",基本情報入力シート!B123)</f>
        <v/>
      </c>
      <c r="C101" s="691"/>
      <c r="D101" s="691"/>
      <c r="E101" s="691"/>
      <c r="F101" s="692"/>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40" t="str">
        <f>IF(基本情報入力シート!AF123=0, "",基本情報入力シート!AF123)</f>
        <v/>
      </c>
      <c r="M101" s="507" t="str">
        <f>IF('別紙様式2-2（個票（４、５月））'!M101="","",'別紙様式2-2（個票（４、５月））'!M101)</f>
        <v/>
      </c>
      <c r="N101" s="506" t="str">
        <f>IF('別紙様式2-2（個票（４、５月））'!N101="","",'別紙様式2-2（個票（４、５月））'!N101)</f>
        <v/>
      </c>
      <c r="O101" s="289"/>
      <c r="P101" s="537"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01"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38" t="str">
        <f>IFERROR(VLOOKUP(K101,【参考】数式用!$A$2:$N$57,14,FALSE),"")</f>
        <v/>
      </c>
      <c r="AP101" s="538" t="str">
        <f t="shared" si="51"/>
        <v/>
      </c>
      <c r="AQ101" s="542" t="str">
        <f t="shared" si="39"/>
        <v/>
      </c>
      <c r="AR101" s="542" t="str">
        <f t="shared" si="63"/>
        <v>キャリアパス要件Ⅰ・Ⅱ_</v>
      </c>
      <c r="AS101" s="522" t="str">
        <f t="shared" si="40"/>
        <v>入力済</v>
      </c>
      <c r="AT101" s="538" t="str">
        <f t="shared" si="52"/>
        <v/>
      </c>
      <c r="AU101" s="522" t="str">
        <f t="shared" si="41"/>
        <v>入力済</v>
      </c>
      <c r="AV101" s="522" t="str">
        <f t="shared" si="42"/>
        <v/>
      </c>
      <c r="AW101" s="522" t="str">
        <f t="shared" si="53"/>
        <v/>
      </c>
      <c r="AX101" s="538" t="str">
        <f t="shared" si="43"/>
        <v/>
      </c>
      <c r="AY101" s="522" t="str">
        <f>IFERROR(VLOOKUP(K101,【参考】数式用!$AR$3:$AS$49, 2, FALSE), "")</f>
        <v/>
      </c>
      <c r="AZ101" s="538" t="str">
        <f t="shared" si="54"/>
        <v/>
      </c>
      <c r="BA101" s="541" t="str">
        <f t="shared" si="44"/>
        <v>入力済</v>
      </c>
      <c r="BB101" s="522" t="str">
        <f>IFERROR(VLOOKUP(K101,【参考】数式用!$AX$3:$AY$59, 2, FALSE), "")</f>
        <v/>
      </c>
      <c r="BC101" s="538" t="str">
        <f t="shared" si="55"/>
        <v/>
      </c>
      <c r="BD101" s="541" t="str">
        <f t="shared" si="45"/>
        <v>入力済</v>
      </c>
      <c r="BE101" s="541" t="str">
        <f t="shared" si="56"/>
        <v/>
      </c>
      <c r="BF101" s="541" t="str">
        <f t="shared" si="57"/>
        <v/>
      </c>
      <c r="BG101" s="541" t="str">
        <f t="shared" si="58"/>
        <v/>
      </c>
      <c r="BH101" s="541" t="str">
        <f t="shared" si="46"/>
        <v/>
      </c>
      <c r="BI101" s="541" t="str">
        <f t="shared" si="47"/>
        <v/>
      </c>
      <c r="BL101" t="str">
        <f t="shared" si="59"/>
        <v/>
      </c>
      <c r="BM101" t="str">
        <f t="shared" si="60"/>
        <v/>
      </c>
      <c r="BN101" t="str">
        <f t="shared" si="61"/>
        <v/>
      </c>
      <c r="BO101" s="548" t="str">
        <f>IF(BN101="対象",ROUNDDOWN(L101*VLOOKUP(K101,【参考】数式用!$A$4:$J$42,10,FALSE)*AA101,0),"")</f>
        <v/>
      </c>
      <c r="BP101" t="str">
        <f t="shared" si="62"/>
        <v/>
      </c>
    </row>
    <row r="102" spans="1:68" ht="109.95" customHeight="1" thickBot="1">
      <c r="A102" s="306">
        <v>90</v>
      </c>
      <c r="B102" s="690" t="str">
        <f>IF(基本情報入力シート!B124="","",基本情報入力シート!B124)</f>
        <v/>
      </c>
      <c r="C102" s="691"/>
      <c r="D102" s="691"/>
      <c r="E102" s="691"/>
      <c r="F102" s="692"/>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40" t="str">
        <f>IF(基本情報入力シート!AF124=0, "",基本情報入力シート!AF124)</f>
        <v/>
      </c>
      <c r="M102" s="507" t="str">
        <f>IF('別紙様式2-2（個票（４、５月））'!M102="","",'別紙様式2-2（個票（４、５月））'!M102)</f>
        <v/>
      </c>
      <c r="N102" s="506" t="str">
        <f>IF('別紙様式2-2（個票（４、５月））'!N102="","",'別紙様式2-2（個票（４、５月））'!N102)</f>
        <v/>
      </c>
      <c r="O102" s="289"/>
      <c r="P102" s="537"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01"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38" t="str">
        <f>IFERROR(VLOOKUP(K102,【参考】数式用!$A$2:$N$57,14,FALSE),"")</f>
        <v/>
      </c>
      <c r="AP102" s="538" t="str">
        <f t="shared" si="51"/>
        <v/>
      </c>
      <c r="AQ102" s="542" t="str">
        <f t="shared" si="39"/>
        <v/>
      </c>
      <c r="AR102" s="542" t="str">
        <f t="shared" si="63"/>
        <v>キャリアパス要件Ⅰ・Ⅱ_</v>
      </c>
      <c r="AS102" s="522" t="str">
        <f t="shared" si="40"/>
        <v>入力済</v>
      </c>
      <c r="AT102" s="538" t="str">
        <f t="shared" si="52"/>
        <v/>
      </c>
      <c r="AU102" s="522" t="str">
        <f t="shared" si="41"/>
        <v>入力済</v>
      </c>
      <c r="AV102" s="522" t="str">
        <f t="shared" si="42"/>
        <v/>
      </c>
      <c r="AW102" s="522" t="str">
        <f t="shared" si="53"/>
        <v/>
      </c>
      <c r="AX102" s="538" t="str">
        <f t="shared" si="43"/>
        <v/>
      </c>
      <c r="AY102" s="522" t="str">
        <f>IFERROR(VLOOKUP(K102,【参考】数式用!$AR$3:$AS$49, 2, FALSE), "")</f>
        <v/>
      </c>
      <c r="AZ102" s="538" t="str">
        <f t="shared" si="54"/>
        <v/>
      </c>
      <c r="BA102" s="541" t="str">
        <f t="shared" si="44"/>
        <v>入力済</v>
      </c>
      <c r="BB102" s="522" t="str">
        <f>IFERROR(VLOOKUP(K102,【参考】数式用!$AX$3:$AY$59, 2, FALSE), "")</f>
        <v/>
      </c>
      <c r="BC102" s="538" t="str">
        <f t="shared" si="55"/>
        <v/>
      </c>
      <c r="BD102" s="541" t="str">
        <f t="shared" si="45"/>
        <v>入力済</v>
      </c>
      <c r="BE102" s="541" t="str">
        <f t="shared" si="56"/>
        <v/>
      </c>
      <c r="BF102" s="541" t="str">
        <f t="shared" si="57"/>
        <v/>
      </c>
      <c r="BG102" s="541" t="str">
        <f t="shared" si="58"/>
        <v/>
      </c>
      <c r="BH102" s="541" t="str">
        <f t="shared" si="46"/>
        <v/>
      </c>
      <c r="BI102" s="541" t="str">
        <f t="shared" si="47"/>
        <v/>
      </c>
      <c r="BL102" t="str">
        <f t="shared" si="59"/>
        <v/>
      </c>
      <c r="BM102" t="str">
        <f t="shared" si="60"/>
        <v/>
      </c>
      <c r="BN102" t="str">
        <f t="shared" si="61"/>
        <v/>
      </c>
      <c r="BO102" s="548" t="str">
        <f>IF(BN102="対象",ROUNDDOWN(L102*VLOOKUP(K102,【参考】数式用!$A$4:$J$42,10,FALSE)*AA102,0),"")</f>
        <v/>
      </c>
      <c r="BP102" t="str">
        <f t="shared" si="62"/>
        <v/>
      </c>
    </row>
    <row r="103" spans="1:68" ht="109.95" customHeight="1" thickBot="1">
      <c r="A103" s="306">
        <v>91</v>
      </c>
      <c r="B103" s="690" t="str">
        <f>IF(基本情報入力シート!B125="","",基本情報入力シート!B125)</f>
        <v/>
      </c>
      <c r="C103" s="691"/>
      <c r="D103" s="691"/>
      <c r="E103" s="691"/>
      <c r="F103" s="692"/>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40" t="str">
        <f>IF(基本情報入力シート!AF125=0, "",基本情報入力シート!AF125)</f>
        <v/>
      </c>
      <c r="M103" s="507" t="str">
        <f>IF('別紙様式2-2（個票（４、５月））'!M103="","",'別紙様式2-2（個票（４、５月））'!M103)</f>
        <v/>
      </c>
      <c r="N103" s="506" t="str">
        <f>IF('別紙様式2-2（個票（４、５月））'!N103="","",'別紙様式2-2（個票（４、５月））'!N103)</f>
        <v/>
      </c>
      <c r="O103" s="289"/>
      <c r="P103" s="537"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01"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38" t="str">
        <f>IFERROR(VLOOKUP(K103,【参考】数式用!$A$2:$N$57,14,FALSE),"")</f>
        <v/>
      </c>
      <c r="AP103" s="538" t="str">
        <f t="shared" si="51"/>
        <v/>
      </c>
      <c r="AQ103" s="542" t="str">
        <f t="shared" si="39"/>
        <v/>
      </c>
      <c r="AR103" s="542" t="str">
        <f t="shared" si="63"/>
        <v>キャリアパス要件Ⅰ・Ⅱ_</v>
      </c>
      <c r="AS103" s="522" t="str">
        <f t="shared" si="40"/>
        <v>入力済</v>
      </c>
      <c r="AT103" s="538" t="str">
        <f t="shared" si="52"/>
        <v/>
      </c>
      <c r="AU103" s="522" t="str">
        <f t="shared" si="41"/>
        <v>入力済</v>
      </c>
      <c r="AV103" s="522" t="str">
        <f t="shared" si="42"/>
        <v/>
      </c>
      <c r="AW103" s="522" t="str">
        <f t="shared" si="53"/>
        <v/>
      </c>
      <c r="AX103" s="538" t="str">
        <f t="shared" si="43"/>
        <v/>
      </c>
      <c r="AY103" s="522" t="str">
        <f>IFERROR(VLOOKUP(K103,【参考】数式用!$AR$3:$AS$49, 2, FALSE), "")</f>
        <v/>
      </c>
      <c r="AZ103" s="538" t="str">
        <f t="shared" si="54"/>
        <v/>
      </c>
      <c r="BA103" s="541" t="str">
        <f t="shared" si="44"/>
        <v>入力済</v>
      </c>
      <c r="BB103" s="522" t="str">
        <f>IFERROR(VLOOKUP(K103,【参考】数式用!$AX$3:$AY$59, 2, FALSE), "")</f>
        <v/>
      </c>
      <c r="BC103" s="538" t="str">
        <f t="shared" si="55"/>
        <v/>
      </c>
      <c r="BD103" s="541" t="str">
        <f t="shared" si="45"/>
        <v>入力済</v>
      </c>
      <c r="BE103" s="541" t="str">
        <f t="shared" si="56"/>
        <v/>
      </c>
      <c r="BF103" s="541" t="str">
        <f t="shared" si="57"/>
        <v/>
      </c>
      <c r="BG103" s="541" t="str">
        <f t="shared" si="58"/>
        <v/>
      </c>
      <c r="BH103" s="541" t="str">
        <f t="shared" si="46"/>
        <v/>
      </c>
      <c r="BI103" s="541" t="str">
        <f t="shared" si="47"/>
        <v/>
      </c>
      <c r="BL103" t="str">
        <f t="shared" si="59"/>
        <v/>
      </c>
      <c r="BM103" t="str">
        <f t="shared" si="60"/>
        <v/>
      </c>
      <c r="BN103" t="str">
        <f t="shared" si="61"/>
        <v/>
      </c>
      <c r="BO103" s="548" t="str">
        <f>IF(BN103="対象",ROUNDDOWN(L103*VLOOKUP(K103,【参考】数式用!$A$4:$J$42,10,FALSE)*AA103,0),"")</f>
        <v/>
      </c>
      <c r="BP103" t="str">
        <f t="shared" si="62"/>
        <v/>
      </c>
    </row>
    <row r="104" spans="1:68" ht="109.95" customHeight="1" thickBot="1">
      <c r="A104" s="306">
        <v>92</v>
      </c>
      <c r="B104" s="690" t="str">
        <f>IF(基本情報入力シート!B126="","",基本情報入力シート!B126)</f>
        <v/>
      </c>
      <c r="C104" s="691"/>
      <c r="D104" s="691"/>
      <c r="E104" s="691"/>
      <c r="F104" s="692"/>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40" t="str">
        <f>IF(基本情報入力シート!AF126=0, "",基本情報入力シート!AF126)</f>
        <v/>
      </c>
      <c r="M104" s="507" t="str">
        <f>IF('別紙様式2-2（個票（４、５月））'!M104="","",'別紙様式2-2（個票（４、５月））'!M104)</f>
        <v/>
      </c>
      <c r="N104" s="506" t="str">
        <f>IF('別紙様式2-2（個票（４、５月））'!N104="","",'別紙様式2-2（個票（４、５月））'!N104)</f>
        <v/>
      </c>
      <c r="O104" s="289"/>
      <c r="P104" s="537"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01"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38" t="str">
        <f>IFERROR(VLOOKUP(K104,【参考】数式用!$A$2:$N$57,14,FALSE),"")</f>
        <v/>
      </c>
      <c r="AP104" s="538" t="str">
        <f t="shared" si="51"/>
        <v/>
      </c>
      <c r="AQ104" s="542" t="str">
        <f t="shared" si="39"/>
        <v/>
      </c>
      <c r="AR104" s="542" t="str">
        <f t="shared" si="63"/>
        <v>キャリアパス要件Ⅰ・Ⅱ_</v>
      </c>
      <c r="AS104" s="522" t="str">
        <f t="shared" si="40"/>
        <v>入力済</v>
      </c>
      <c r="AT104" s="538" t="str">
        <f t="shared" si="52"/>
        <v/>
      </c>
      <c r="AU104" s="522" t="str">
        <f t="shared" si="41"/>
        <v>入力済</v>
      </c>
      <c r="AV104" s="522" t="str">
        <f t="shared" si="42"/>
        <v/>
      </c>
      <c r="AW104" s="522" t="str">
        <f t="shared" si="53"/>
        <v/>
      </c>
      <c r="AX104" s="538" t="str">
        <f t="shared" si="43"/>
        <v/>
      </c>
      <c r="AY104" s="522" t="str">
        <f>IFERROR(VLOOKUP(K104,【参考】数式用!$AR$3:$AS$49, 2, FALSE), "")</f>
        <v/>
      </c>
      <c r="AZ104" s="538" t="str">
        <f t="shared" si="54"/>
        <v/>
      </c>
      <c r="BA104" s="541" t="str">
        <f t="shared" si="44"/>
        <v>入力済</v>
      </c>
      <c r="BB104" s="522" t="str">
        <f>IFERROR(VLOOKUP(K104,【参考】数式用!$AX$3:$AY$59, 2, FALSE), "")</f>
        <v/>
      </c>
      <c r="BC104" s="538" t="str">
        <f t="shared" si="55"/>
        <v/>
      </c>
      <c r="BD104" s="541" t="str">
        <f t="shared" si="45"/>
        <v>入力済</v>
      </c>
      <c r="BE104" s="541" t="str">
        <f t="shared" si="56"/>
        <v/>
      </c>
      <c r="BF104" s="541" t="str">
        <f t="shared" si="57"/>
        <v/>
      </c>
      <c r="BG104" s="541" t="str">
        <f t="shared" si="58"/>
        <v/>
      </c>
      <c r="BH104" s="541" t="str">
        <f t="shared" si="46"/>
        <v/>
      </c>
      <c r="BI104" s="541" t="str">
        <f t="shared" si="47"/>
        <v/>
      </c>
      <c r="BL104" t="str">
        <f t="shared" si="59"/>
        <v/>
      </c>
      <c r="BM104" t="str">
        <f t="shared" si="60"/>
        <v/>
      </c>
      <c r="BN104" t="str">
        <f t="shared" si="61"/>
        <v/>
      </c>
      <c r="BO104" s="548" t="str">
        <f>IF(BN104="対象",ROUNDDOWN(L104*VLOOKUP(K104,【参考】数式用!$A$4:$J$42,10,FALSE)*AA104,0),"")</f>
        <v/>
      </c>
      <c r="BP104" t="str">
        <f t="shared" si="62"/>
        <v/>
      </c>
    </row>
    <row r="105" spans="1:68" ht="109.95" customHeight="1" thickBot="1">
      <c r="A105" s="306">
        <v>93</v>
      </c>
      <c r="B105" s="690" t="str">
        <f>IF(基本情報入力シート!B127="","",基本情報入力シート!B127)</f>
        <v/>
      </c>
      <c r="C105" s="691"/>
      <c r="D105" s="691"/>
      <c r="E105" s="691"/>
      <c r="F105" s="692"/>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40" t="str">
        <f>IF(基本情報入力シート!AF127=0, "",基本情報入力シート!AF127)</f>
        <v/>
      </c>
      <c r="M105" s="507" t="str">
        <f>IF('別紙様式2-2（個票（４、５月））'!M105="","",'別紙様式2-2（個票（４、５月））'!M105)</f>
        <v/>
      </c>
      <c r="N105" s="506" t="str">
        <f>IF('別紙様式2-2（個票（４、５月））'!N105="","",'別紙様式2-2（個票（４、５月））'!N105)</f>
        <v/>
      </c>
      <c r="O105" s="289"/>
      <c r="P105" s="537"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01"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38" t="str">
        <f>IFERROR(VLOOKUP(K105,【参考】数式用!$A$2:$N$57,14,FALSE),"")</f>
        <v/>
      </c>
      <c r="AP105" s="538" t="str">
        <f t="shared" si="51"/>
        <v/>
      </c>
      <c r="AQ105" s="542" t="str">
        <f t="shared" si="39"/>
        <v/>
      </c>
      <c r="AR105" s="542" t="str">
        <f t="shared" si="63"/>
        <v>キャリアパス要件Ⅰ・Ⅱ_</v>
      </c>
      <c r="AS105" s="522" t="str">
        <f t="shared" si="40"/>
        <v>入力済</v>
      </c>
      <c r="AT105" s="538" t="str">
        <f t="shared" si="52"/>
        <v/>
      </c>
      <c r="AU105" s="522" t="str">
        <f t="shared" si="41"/>
        <v>入力済</v>
      </c>
      <c r="AV105" s="522" t="str">
        <f t="shared" si="42"/>
        <v/>
      </c>
      <c r="AW105" s="522" t="str">
        <f t="shared" si="53"/>
        <v/>
      </c>
      <c r="AX105" s="538" t="str">
        <f t="shared" si="43"/>
        <v/>
      </c>
      <c r="AY105" s="522" t="str">
        <f>IFERROR(VLOOKUP(K105,【参考】数式用!$AR$3:$AS$49, 2, FALSE), "")</f>
        <v/>
      </c>
      <c r="AZ105" s="538" t="str">
        <f t="shared" si="54"/>
        <v/>
      </c>
      <c r="BA105" s="541" t="str">
        <f t="shared" si="44"/>
        <v>入力済</v>
      </c>
      <c r="BB105" s="522" t="str">
        <f>IFERROR(VLOOKUP(K105,【参考】数式用!$AX$3:$AY$59, 2, FALSE), "")</f>
        <v/>
      </c>
      <c r="BC105" s="538" t="str">
        <f t="shared" si="55"/>
        <v/>
      </c>
      <c r="BD105" s="541" t="str">
        <f t="shared" si="45"/>
        <v>入力済</v>
      </c>
      <c r="BE105" s="541" t="str">
        <f t="shared" si="56"/>
        <v/>
      </c>
      <c r="BF105" s="541" t="str">
        <f t="shared" si="57"/>
        <v/>
      </c>
      <c r="BG105" s="541" t="str">
        <f t="shared" si="58"/>
        <v/>
      </c>
      <c r="BH105" s="541" t="str">
        <f t="shared" si="46"/>
        <v/>
      </c>
      <c r="BI105" s="541" t="str">
        <f t="shared" si="47"/>
        <v/>
      </c>
      <c r="BL105" t="str">
        <f t="shared" si="59"/>
        <v/>
      </c>
      <c r="BM105" t="str">
        <f t="shared" si="60"/>
        <v/>
      </c>
      <c r="BN105" t="str">
        <f t="shared" si="61"/>
        <v/>
      </c>
      <c r="BO105" s="548" t="str">
        <f>IF(BN105="対象",ROUNDDOWN(L105*VLOOKUP(K105,【参考】数式用!$A$4:$J$42,10,FALSE)*AA105,0),"")</f>
        <v/>
      </c>
      <c r="BP105" t="str">
        <f t="shared" si="62"/>
        <v/>
      </c>
    </row>
    <row r="106" spans="1:68" ht="109.95" customHeight="1" thickBot="1">
      <c r="A106" s="306">
        <v>94</v>
      </c>
      <c r="B106" s="690" t="str">
        <f>IF(基本情報入力シート!B128="","",基本情報入力シート!B128)</f>
        <v/>
      </c>
      <c r="C106" s="691"/>
      <c r="D106" s="691"/>
      <c r="E106" s="691"/>
      <c r="F106" s="692"/>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40" t="str">
        <f>IF(基本情報入力シート!AF128=0, "",基本情報入力シート!AF128)</f>
        <v/>
      </c>
      <c r="M106" s="507" t="str">
        <f>IF('別紙様式2-2（個票（４、５月））'!M106="","",'別紙様式2-2（個票（４、５月））'!M106)</f>
        <v/>
      </c>
      <c r="N106" s="506" t="str">
        <f>IF('別紙様式2-2（個票（４、５月））'!N106="","",'別紙様式2-2（個票（４、５月））'!N106)</f>
        <v/>
      </c>
      <c r="O106" s="289"/>
      <c r="P106" s="537"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01"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38" t="str">
        <f>IFERROR(VLOOKUP(K106,【参考】数式用!$A$2:$N$57,14,FALSE),"")</f>
        <v/>
      </c>
      <c r="AP106" s="538" t="str">
        <f t="shared" si="51"/>
        <v/>
      </c>
      <c r="AQ106" s="542" t="str">
        <f t="shared" si="39"/>
        <v/>
      </c>
      <c r="AR106" s="542" t="str">
        <f t="shared" si="63"/>
        <v>キャリアパス要件Ⅰ・Ⅱ_</v>
      </c>
      <c r="AS106" s="522" t="str">
        <f t="shared" si="40"/>
        <v>入力済</v>
      </c>
      <c r="AT106" s="538" t="str">
        <f t="shared" si="52"/>
        <v/>
      </c>
      <c r="AU106" s="522" t="str">
        <f t="shared" si="41"/>
        <v>入力済</v>
      </c>
      <c r="AV106" s="522" t="str">
        <f t="shared" si="42"/>
        <v/>
      </c>
      <c r="AW106" s="522" t="str">
        <f t="shared" si="53"/>
        <v/>
      </c>
      <c r="AX106" s="538" t="str">
        <f t="shared" si="43"/>
        <v/>
      </c>
      <c r="AY106" s="522" t="str">
        <f>IFERROR(VLOOKUP(K106,【参考】数式用!$AR$3:$AS$49, 2, FALSE), "")</f>
        <v/>
      </c>
      <c r="AZ106" s="538" t="str">
        <f t="shared" si="54"/>
        <v/>
      </c>
      <c r="BA106" s="541" t="str">
        <f t="shared" si="44"/>
        <v>入力済</v>
      </c>
      <c r="BB106" s="522" t="str">
        <f>IFERROR(VLOOKUP(K106,【参考】数式用!$AX$3:$AY$59, 2, FALSE), "")</f>
        <v/>
      </c>
      <c r="BC106" s="538" t="str">
        <f t="shared" si="55"/>
        <v/>
      </c>
      <c r="BD106" s="541" t="str">
        <f t="shared" si="45"/>
        <v>入力済</v>
      </c>
      <c r="BE106" s="541" t="str">
        <f t="shared" si="56"/>
        <v/>
      </c>
      <c r="BF106" s="541" t="str">
        <f t="shared" si="57"/>
        <v/>
      </c>
      <c r="BG106" s="541" t="str">
        <f t="shared" si="58"/>
        <v/>
      </c>
      <c r="BH106" s="541" t="str">
        <f t="shared" si="46"/>
        <v/>
      </c>
      <c r="BI106" s="541" t="str">
        <f t="shared" si="47"/>
        <v/>
      </c>
      <c r="BL106" t="str">
        <f t="shared" si="59"/>
        <v/>
      </c>
      <c r="BM106" t="str">
        <f t="shared" si="60"/>
        <v/>
      </c>
      <c r="BN106" t="str">
        <f t="shared" si="61"/>
        <v/>
      </c>
      <c r="BO106" s="548" t="str">
        <f>IF(BN106="対象",ROUNDDOWN(L106*VLOOKUP(K106,【参考】数式用!$A$4:$J$42,10,FALSE)*AA106,0),"")</f>
        <v/>
      </c>
      <c r="BP106" t="str">
        <f t="shared" si="62"/>
        <v/>
      </c>
    </row>
    <row r="107" spans="1:68" ht="109.95" customHeight="1" thickBot="1">
      <c r="A107" s="306">
        <v>95</v>
      </c>
      <c r="B107" s="690" t="str">
        <f>IF(基本情報入力シート!B129="","",基本情報入力シート!B129)</f>
        <v/>
      </c>
      <c r="C107" s="691"/>
      <c r="D107" s="691"/>
      <c r="E107" s="691"/>
      <c r="F107" s="692"/>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40" t="str">
        <f>IF(基本情報入力シート!AF129=0, "",基本情報入力シート!AF129)</f>
        <v/>
      </c>
      <c r="M107" s="507" t="str">
        <f>IF('別紙様式2-2（個票（４、５月））'!M107="","",'別紙様式2-2（個票（４、５月））'!M107)</f>
        <v/>
      </c>
      <c r="N107" s="506" t="str">
        <f>IF('別紙様式2-2（個票（４、５月））'!N107="","",'別紙様式2-2（個票（４、５月））'!N107)</f>
        <v/>
      </c>
      <c r="O107" s="289"/>
      <c r="P107" s="537"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01"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38" t="str">
        <f>IFERROR(VLOOKUP(K107,【参考】数式用!$A$2:$N$57,14,FALSE),"")</f>
        <v/>
      </c>
      <c r="AP107" s="538" t="str">
        <f t="shared" si="51"/>
        <v/>
      </c>
      <c r="AQ107" s="542" t="str">
        <f t="shared" si="39"/>
        <v/>
      </c>
      <c r="AR107" s="542" t="str">
        <f t="shared" si="63"/>
        <v>キャリアパス要件Ⅰ・Ⅱ_</v>
      </c>
      <c r="AS107" s="522" t="str">
        <f t="shared" si="40"/>
        <v>入力済</v>
      </c>
      <c r="AT107" s="538" t="str">
        <f t="shared" si="52"/>
        <v/>
      </c>
      <c r="AU107" s="522" t="str">
        <f t="shared" si="41"/>
        <v>入力済</v>
      </c>
      <c r="AV107" s="522" t="str">
        <f t="shared" si="42"/>
        <v/>
      </c>
      <c r="AW107" s="522" t="str">
        <f t="shared" si="53"/>
        <v/>
      </c>
      <c r="AX107" s="538" t="str">
        <f t="shared" si="43"/>
        <v/>
      </c>
      <c r="AY107" s="522" t="str">
        <f>IFERROR(VLOOKUP(K107,【参考】数式用!$AR$3:$AS$49, 2, FALSE), "")</f>
        <v/>
      </c>
      <c r="AZ107" s="538" t="str">
        <f t="shared" si="54"/>
        <v/>
      </c>
      <c r="BA107" s="541" t="str">
        <f t="shared" si="44"/>
        <v>入力済</v>
      </c>
      <c r="BB107" s="522" t="str">
        <f>IFERROR(VLOOKUP(K107,【参考】数式用!$AX$3:$AY$59, 2, FALSE), "")</f>
        <v/>
      </c>
      <c r="BC107" s="538" t="str">
        <f t="shared" si="55"/>
        <v/>
      </c>
      <c r="BD107" s="541" t="str">
        <f t="shared" si="45"/>
        <v>入力済</v>
      </c>
      <c r="BE107" s="541" t="str">
        <f t="shared" si="56"/>
        <v/>
      </c>
      <c r="BF107" s="541" t="str">
        <f t="shared" si="57"/>
        <v/>
      </c>
      <c r="BG107" s="541" t="str">
        <f t="shared" si="58"/>
        <v/>
      </c>
      <c r="BH107" s="541" t="str">
        <f t="shared" si="46"/>
        <v/>
      </c>
      <c r="BI107" s="541" t="str">
        <f t="shared" si="47"/>
        <v/>
      </c>
      <c r="BL107" t="str">
        <f t="shared" si="59"/>
        <v/>
      </c>
      <c r="BM107" t="str">
        <f t="shared" si="60"/>
        <v/>
      </c>
      <c r="BN107" t="str">
        <f t="shared" si="61"/>
        <v/>
      </c>
      <c r="BO107" s="548" t="str">
        <f>IF(BN107="対象",ROUNDDOWN(L107*VLOOKUP(K107,【参考】数式用!$A$4:$J$42,10,FALSE)*AA107,0),"")</f>
        <v/>
      </c>
      <c r="BP107" t="str">
        <f t="shared" si="62"/>
        <v/>
      </c>
    </row>
    <row r="108" spans="1:68" ht="109.95" customHeight="1" thickBot="1">
      <c r="A108" s="306">
        <v>96</v>
      </c>
      <c r="B108" s="690" t="str">
        <f>IF(基本情報入力シート!B130="","",基本情報入力シート!B130)</f>
        <v/>
      </c>
      <c r="C108" s="691"/>
      <c r="D108" s="691"/>
      <c r="E108" s="691"/>
      <c r="F108" s="692"/>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40" t="str">
        <f>IF(基本情報入力シート!AF130=0, "",基本情報入力シート!AF130)</f>
        <v/>
      </c>
      <c r="M108" s="507" t="str">
        <f>IF('別紙様式2-2（個票（４、５月））'!M108="","",'別紙様式2-2（個票（４、５月））'!M108)</f>
        <v/>
      </c>
      <c r="N108" s="506" t="str">
        <f>IF('別紙様式2-2（個票（４、５月））'!N108="","",'別紙様式2-2（個票（４、５月））'!N108)</f>
        <v/>
      </c>
      <c r="O108" s="289"/>
      <c r="P108" s="537"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01"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38" t="str">
        <f>IFERROR(VLOOKUP(K108,【参考】数式用!$A$2:$N$57,14,FALSE),"")</f>
        <v/>
      </c>
      <c r="AP108" s="538" t="str">
        <f t="shared" si="51"/>
        <v/>
      </c>
      <c r="AQ108" s="542" t="str">
        <f t="shared" si="39"/>
        <v/>
      </c>
      <c r="AR108" s="542" t="str">
        <f t="shared" si="63"/>
        <v>キャリアパス要件Ⅰ・Ⅱ_</v>
      </c>
      <c r="AS108" s="522" t="str">
        <f t="shared" si="40"/>
        <v>入力済</v>
      </c>
      <c r="AT108" s="538" t="str">
        <f t="shared" si="52"/>
        <v/>
      </c>
      <c r="AU108" s="522" t="str">
        <f t="shared" si="41"/>
        <v>入力済</v>
      </c>
      <c r="AV108" s="522" t="str">
        <f t="shared" si="42"/>
        <v/>
      </c>
      <c r="AW108" s="522" t="str">
        <f t="shared" si="53"/>
        <v/>
      </c>
      <c r="AX108" s="538" t="str">
        <f t="shared" si="43"/>
        <v/>
      </c>
      <c r="AY108" s="522" t="str">
        <f>IFERROR(VLOOKUP(K108,【参考】数式用!$AR$3:$AS$49, 2, FALSE), "")</f>
        <v/>
      </c>
      <c r="AZ108" s="538" t="str">
        <f t="shared" si="54"/>
        <v/>
      </c>
      <c r="BA108" s="541" t="str">
        <f t="shared" si="44"/>
        <v>入力済</v>
      </c>
      <c r="BB108" s="522" t="str">
        <f>IFERROR(VLOOKUP(K108,【参考】数式用!$AX$3:$AY$59, 2, FALSE), "")</f>
        <v/>
      </c>
      <c r="BC108" s="538" t="str">
        <f t="shared" si="55"/>
        <v/>
      </c>
      <c r="BD108" s="541" t="str">
        <f t="shared" si="45"/>
        <v>入力済</v>
      </c>
      <c r="BE108" s="541" t="str">
        <f t="shared" si="56"/>
        <v/>
      </c>
      <c r="BF108" s="541" t="str">
        <f t="shared" si="57"/>
        <v/>
      </c>
      <c r="BG108" s="541" t="str">
        <f t="shared" si="58"/>
        <v/>
      </c>
      <c r="BH108" s="541" t="str">
        <f t="shared" si="46"/>
        <v/>
      </c>
      <c r="BI108" s="541" t="str">
        <f t="shared" si="47"/>
        <v/>
      </c>
      <c r="BL108" t="str">
        <f t="shared" si="59"/>
        <v/>
      </c>
      <c r="BM108" t="str">
        <f t="shared" si="60"/>
        <v/>
      </c>
      <c r="BN108" t="str">
        <f t="shared" si="61"/>
        <v/>
      </c>
      <c r="BO108" s="548" t="str">
        <f>IF(BN108="対象",ROUNDDOWN(L108*VLOOKUP(K108,【参考】数式用!$A$4:$J$42,10,FALSE)*AA108,0),"")</f>
        <v/>
      </c>
      <c r="BP108" t="str">
        <f t="shared" si="62"/>
        <v/>
      </c>
    </row>
    <row r="109" spans="1:68" ht="109.95" customHeight="1" thickBot="1">
      <c r="A109" s="306">
        <v>97</v>
      </c>
      <c r="B109" s="690" t="str">
        <f>IF(基本情報入力シート!B131="","",基本情報入力シート!B131)</f>
        <v/>
      </c>
      <c r="C109" s="691"/>
      <c r="D109" s="691"/>
      <c r="E109" s="691"/>
      <c r="F109" s="692"/>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40" t="str">
        <f>IF(基本情報入力シート!AF131=0, "",基本情報入力シート!AF131)</f>
        <v/>
      </c>
      <c r="M109" s="507" t="str">
        <f>IF('別紙様式2-2（個票（４、５月））'!M109="","",'別紙様式2-2（個票（４、５月））'!M109)</f>
        <v/>
      </c>
      <c r="N109" s="506" t="str">
        <f>IF('別紙様式2-2（個票（４、５月））'!N109="","",'別紙様式2-2（個票（４、５月））'!N109)</f>
        <v/>
      </c>
      <c r="O109" s="289"/>
      <c r="P109" s="537"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01"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2"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38" t="str">
        <f>IFERROR(VLOOKUP(K109,【参考】数式用!$A$2:$N$57,14,FALSE),"")</f>
        <v/>
      </c>
      <c r="AP109" s="538" t="str">
        <f t="shared" si="51"/>
        <v/>
      </c>
      <c r="AQ109" s="542" t="str">
        <f t="shared" si="39"/>
        <v/>
      </c>
      <c r="AR109" s="542" t="str">
        <f t="shared" si="63"/>
        <v>キャリアパス要件Ⅰ・Ⅱ_</v>
      </c>
      <c r="AS109" s="522" t="str">
        <f t="shared" si="40"/>
        <v>入力済</v>
      </c>
      <c r="AT109" s="538" t="str">
        <f t="shared" si="52"/>
        <v/>
      </c>
      <c r="AU109" s="522" t="str">
        <f t="shared" si="41"/>
        <v>入力済</v>
      </c>
      <c r="AV109" s="522" t="str">
        <f t="shared" si="42"/>
        <v/>
      </c>
      <c r="AW109" s="522" t="str">
        <f t="shared" si="53"/>
        <v/>
      </c>
      <c r="AX109" s="538" t="str">
        <f t="shared" ref="AX109:AX112" si="66">IF(AND(AW109=1, OR(AI109=0,AI109=""),AO109="加算対象"),"AH列に色付け","")</f>
        <v/>
      </c>
      <c r="AY109" s="522" t="str">
        <f>IFERROR(VLOOKUP(K109,【参考】数式用!$AR$3:$AS$49, 2, FALSE), "")</f>
        <v/>
      </c>
      <c r="AZ109" s="538" t="str">
        <f t="shared" si="54"/>
        <v/>
      </c>
      <c r="BA109" s="541" t="str">
        <f t="shared" si="44"/>
        <v>入力済</v>
      </c>
      <c r="BB109" s="522" t="str">
        <f>IFERROR(VLOOKUP(K109,【参考】数式用!$AX$3:$AY$59, 2, FALSE), "")</f>
        <v/>
      </c>
      <c r="BC109" s="538" t="str">
        <f t="shared" si="55"/>
        <v/>
      </c>
      <c r="BD109" s="541" t="str">
        <f t="shared" si="45"/>
        <v>入力済</v>
      </c>
      <c r="BE109" s="541" t="str">
        <f t="shared" si="56"/>
        <v/>
      </c>
      <c r="BF109" s="541" t="str">
        <f t="shared" si="57"/>
        <v/>
      </c>
      <c r="BG109" s="541" t="str">
        <f t="shared" si="58"/>
        <v/>
      </c>
      <c r="BH109" s="541" t="str">
        <f t="shared" ref="BH109:BH112" si="67">IF(AND(BE109="",BG109="入力必要"),IF(AK109="","未入力","入力済"),"")</f>
        <v/>
      </c>
      <c r="BI109" s="541" t="str">
        <f t="shared" si="47"/>
        <v/>
      </c>
      <c r="BL109" t="str">
        <f t="shared" si="59"/>
        <v/>
      </c>
      <c r="BM109" t="str">
        <f t="shared" si="60"/>
        <v/>
      </c>
      <c r="BN109" t="str">
        <f t="shared" si="61"/>
        <v/>
      </c>
      <c r="BO109" s="548" t="str">
        <f>IF(BN109="対象",ROUNDDOWN(L109*VLOOKUP(K109,【参考】数式用!$A$4:$J$42,10,FALSE)*AA109,0),"")</f>
        <v/>
      </c>
      <c r="BP109" t="str">
        <f t="shared" si="62"/>
        <v/>
      </c>
    </row>
    <row r="110" spans="1:68" ht="109.95" customHeight="1" thickBot="1">
      <c r="A110" s="306">
        <v>98</v>
      </c>
      <c r="B110" s="690" t="str">
        <f>IF(基本情報入力シート!B132="","",基本情報入力シート!B132)</f>
        <v/>
      </c>
      <c r="C110" s="691"/>
      <c r="D110" s="691"/>
      <c r="E110" s="691"/>
      <c r="F110" s="692"/>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40" t="str">
        <f>IF(基本情報入力シート!AF132=0, "",基本情報入力シート!AF132)</f>
        <v/>
      </c>
      <c r="M110" s="507" t="str">
        <f>IF('別紙様式2-2（個票（４、５月））'!M110="","",'別紙様式2-2（個票（４、５月））'!M110)</f>
        <v/>
      </c>
      <c r="N110" s="506" t="str">
        <f>IF('別紙様式2-2（個票（４、５月））'!N110="","",'別紙様式2-2（個票（４、５月））'!N110)</f>
        <v/>
      </c>
      <c r="O110" s="289"/>
      <c r="P110" s="537"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01"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38" t="str">
        <f>IFERROR(VLOOKUP(K110,【参考】数式用!$A$2:$N$57,14,FALSE),"")</f>
        <v/>
      </c>
      <c r="AP110" s="538" t="str">
        <f t="shared" si="51"/>
        <v/>
      </c>
      <c r="AQ110" s="542" t="str">
        <f t="shared" si="39"/>
        <v/>
      </c>
      <c r="AR110" s="542" t="str">
        <f t="shared" si="63"/>
        <v>キャリアパス要件Ⅰ・Ⅱ_</v>
      </c>
      <c r="AS110" s="522" t="str">
        <f t="shared" si="40"/>
        <v>入力済</v>
      </c>
      <c r="AT110" s="538" t="str">
        <f t="shared" si="52"/>
        <v/>
      </c>
      <c r="AU110" s="522" t="str">
        <f t="shared" si="41"/>
        <v>入力済</v>
      </c>
      <c r="AV110" s="522" t="str">
        <f t="shared" si="42"/>
        <v/>
      </c>
      <c r="AW110" s="522" t="str">
        <f t="shared" si="53"/>
        <v/>
      </c>
      <c r="AX110" s="538" t="str">
        <f t="shared" si="66"/>
        <v/>
      </c>
      <c r="AY110" s="522" t="str">
        <f>IFERROR(VLOOKUP(K110,【参考】数式用!$AR$3:$AS$49, 2, FALSE), "")</f>
        <v/>
      </c>
      <c r="AZ110" s="538" t="str">
        <f t="shared" si="54"/>
        <v/>
      </c>
      <c r="BA110" s="541" t="str">
        <f t="shared" si="44"/>
        <v>入力済</v>
      </c>
      <c r="BB110" s="522" t="str">
        <f>IFERROR(VLOOKUP(K110,【参考】数式用!$AX$3:$AY$59, 2, FALSE), "")</f>
        <v/>
      </c>
      <c r="BC110" s="538" t="str">
        <f t="shared" si="55"/>
        <v/>
      </c>
      <c r="BD110" s="541" t="str">
        <f t="shared" si="45"/>
        <v>入力済</v>
      </c>
      <c r="BE110" s="541" t="str">
        <f t="shared" si="56"/>
        <v/>
      </c>
      <c r="BF110" s="541" t="str">
        <f t="shared" si="57"/>
        <v/>
      </c>
      <c r="BG110" s="541" t="str">
        <f t="shared" si="58"/>
        <v/>
      </c>
      <c r="BH110" s="541" t="str">
        <f t="shared" si="67"/>
        <v/>
      </c>
      <c r="BI110" s="541" t="str">
        <f t="shared" si="47"/>
        <v/>
      </c>
      <c r="BL110" t="str">
        <f t="shared" si="59"/>
        <v/>
      </c>
      <c r="BM110" t="str">
        <f t="shared" si="60"/>
        <v/>
      </c>
      <c r="BN110" t="str">
        <f t="shared" si="61"/>
        <v/>
      </c>
      <c r="BO110" s="548" t="str">
        <f>IF(BN110="対象",ROUNDDOWN(L110*VLOOKUP(K110,【参考】数式用!$A$4:$J$42,10,FALSE)*AA110,0),"")</f>
        <v/>
      </c>
      <c r="BP110" t="str">
        <f t="shared" si="62"/>
        <v/>
      </c>
    </row>
    <row r="111" spans="1:68" ht="109.95" customHeight="1" thickBot="1">
      <c r="A111" s="306">
        <v>99</v>
      </c>
      <c r="B111" s="690" t="str">
        <f>IF(基本情報入力シート!B133="","",基本情報入力シート!B133)</f>
        <v/>
      </c>
      <c r="C111" s="691"/>
      <c r="D111" s="691"/>
      <c r="E111" s="691"/>
      <c r="F111" s="692"/>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40" t="str">
        <f>IF(基本情報入力シート!AF133=0, "",基本情報入力シート!AF133)</f>
        <v/>
      </c>
      <c r="M111" s="507" t="str">
        <f>IF('別紙様式2-2（個票（４、５月））'!M111="","",'別紙様式2-2（個票（４、５月））'!M111)</f>
        <v/>
      </c>
      <c r="N111" s="506" t="str">
        <f>IF('別紙様式2-2（個票（４、５月））'!N111="","",'別紙様式2-2（個票（４、５月））'!N111)</f>
        <v/>
      </c>
      <c r="O111" s="289"/>
      <c r="P111" s="537"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01"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38" t="str">
        <f>IFERROR(VLOOKUP(K111,【参考】数式用!$A$2:$N$57,14,FALSE),"")</f>
        <v/>
      </c>
      <c r="AP111" s="538" t="str">
        <f t="shared" si="51"/>
        <v/>
      </c>
      <c r="AQ111" s="542" t="str">
        <f t="shared" si="39"/>
        <v/>
      </c>
      <c r="AR111" s="542" t="str">
        <f t="shared" si="63"/>
        <v>キャリアパス要件Ⅰ・Ⅱ_</v>
      </c>
      <c r="AS111" s="522" t="str">
        <f t="shared" si="40"/>
        <v>入力済</v>
      </c>
      <c r="AT111" s="538" t="str">
        <f t="shared" si="52"/>
        <v/>
      </c>
      <c r="AU111" s="522" t="str">
        <f t="shared" si="41"/>
        <v>入力済</v>
      </c>
      <c r="AV111" s="522" t="str">
        <f t="shared" si="42"/>
        <v/>
      </c>
      <c r="AW111" s="522" t="str">
        <f t="shared" si="53"/>
        <v/>
      </c>
      <c r="AX111" s="538" t="str">
        <f t="shared" si="66"/>
        <v/>
      </c>
      <c r="AY111" s="522" t="str">
        <f>IFERROR(VLOOKUP(K111,【参考】数式用!$AR$3:$AS$49, 2, FALSE), "")</f>
        <v/>
      </c>
      <c r="AZ111" s="538" t="str">
        <f t="shared" si="54"/>
        <v/>
      </c>
      <c r="BA111" s="541" t="str">
        <f t="shared" si="44"/>
        <v>入力済</v>
      </c>
      <c r="BB111" s="522" t="str">
        <f>IFERROR(VLOOKUP(K111,【参考】数式用!$AX$3:$AY$59, 2, FALSE), "")</f>
        <v/>
      </c>
      <c r="BC111" s="538" t="str">
        <f t="shared" si="55"/>
        <v/>
      </c>
      <c r="BD111" s="541" t="str">
        <f t="shared" si="45"/>
        <v>入力済</v>
      </c>
      <c r="BE111" s="541" t="str">
        <f t="shared" si="56"/>
        <v/>
      </c>
      <c r="BF111" s="541" t="str">
        <f t="shared" si="57"/>
        <v/>
      </c>
      <c r="BG111" s="541" t="str">
        <f t="shared" si="58"/>
        <v/>
      </c>
      <c r="BH111" s="541" t="str">
        <f t="shared" si="67"/>
        <v/>
      </c>
      <c r="BI111" s="541" t="str">
        <f t="shared" si="47"/>
        <v/>
      </c>
      <c r="BL111" t="str">
        <f t="shared" si="59"/>
        <v/>
      </c>
      <c r="BM111" t="str">
        <f t="shared" si="60"/>
        <v/>
      </c>
      <c r="BN111" t="str">
        <f t="shared" si="61"/>
        <v/>
      </c>
      <c r="BO111" s="548" t="str">
        <f>IF(BN111="対象",ROUNDDOWN(L111*VLOOKUP(K111,【参考】数式用!$A$4:$J$42,10,FALSE)*AA111,0),"")</f>
        <v/>
      </c>
      <c r="BP111" t="str">
        <f t="shared" si="62"/>
        <v/>
      </c>
    </row>
    <row r="112" spans="1:68" ht="109.95" customHeight="1" thickBot="1">
      <c r="A112" s="306">
        <v>100</v>
      </c>
      <c r="B112" s="687" t="str">
        <f>IF(基本情報入力シート!B134="","",基本情報入力シート!B134)</f>
        <v/>
      </c>
      <c r="C112" s="688"/>
      <c r="D112" s="688"/>
      <c r="E112" s="688"/>
      <c r="F112" s="689"/>
      <c r="G112" s="330" t="str">
        <f>IF(基本情報入力シート!L134="", "", 基本情報入力シート!L134)</f>
        <v/>
      </c>
      <c r="H112" s="330" t="str">
        <f>IF(基本情報入力シート!Q134="", "", 基本情報入力シート!Q134)</f>
        <v/>
      </c>
      <c r="I112" s="330" t="str">
        <f>IF(基本情報入力シート!V134="", "", 基本情報入力シート!V134)</f>
        <v/>
      </c>
      <c r="J112" s="330" t="str">
        <f>IF(基本情報入力シート!W134="", "", 基本情報入力シート!W134)</f>
        <v/>
      </c>
      <c r="K112" s="330" t="str">
        <f>IF(基本情報入力シート!Z134="", "", 基本情報入力シート!Z134)</f>
        <v/>
      </c>
      <c r="L112" s="331" t="str">
        <f>IF(基本情報入力シート!AF134=0, "",基本情報入力シート!AF134)</f>
        <v/>
      </c>
      <c r="M112" s="507" t="str">
        <f>IF('別紙様式2-2（個票（４、５月））'!M112="","",'別紙様式2-2（個票（４、５月））'!M112)</f>
        <v/>
      </c>
      <c r="N112" s="506" t="str">
        <f>IF('別紙様式2-2（個票（４、５月））'!N112="","",'別紙様式2-2（個票（４、５月））'!N112)</f>
        <v/>
      </c>
      <c r="O112" s="289"/>
      <c r="P112" s="537" t="str">
        <f>IFERROR(VLOOKUP(K112,【参考】数式用!$A$2:$M$57,MATCH(O112,【参考】数式用!$G$3:$M$3,0)+6,0),"")</f>
        <v/>
      </c>
      <c r="Q112" s="334" t="s">
        <v>113</v>
      </c>
      <c r="R112" s="335"/>
      <c r="S112" s="336" t="s">
        <v>178</v>
      </c>
      <c r="T112" s="335"/>
      <c r="U112" s="336" t="s">
        <v>179</v>
      </c>
      <c r="V112" s="335"/>
      <c r="W112" s="336" t="s">
        <v>178</v>
      </c>
      <c r="X112" s="335"/>
      <c r="Y112" s="336" t="s">
        <v>115</v>
      </c>
      <c r="Z112" s="336" t="s">
        <v>181</v>
      </c>
      <c r="AA112" s="336" t="str">
        <f t="shared" si="64"/>
        <v/>
      </c>
      <c r="AB112" s="337" t="s">
        <v>182</v>
      </c>
      <c r="AC112" s="309" t="str">
        <f t="shared" si="48"/>
        <v/>
      </c>
      <c r="AD112" s="501"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38" t="str">
        <f>IFERROR(VLOOKUP(K112,【参考】数式用!$A$2:$N$57,14,FALSE),"")</f>
        <v/>
      </c>
      <c r="AP112" s="538" t="str">
        <f t="shared" si="51"/>
        <v/>
      </c>
      <c r="AQ112" s="542" t="str">
        <f t="shared" si="39"/>
        <v/>
      </c>
      <c r="AR112" s="542" t="str">
        <f t="shared" si="63"/>
        <v>キャリアパス要件Ⅰ・Ⅱ_</v>
      </c>
      <c r="AS112" s="522" t="str">
        <f t="shared" si="40"/>
        <v>入力済</v>
      </c>
      <c r="AT112" s="538" t="str">
        <f t="shared" si="52"/>
        <v/>
      </c>
      <c r="AU112" s="522" t="str">
        <f t="shared" si="41"/>
        <v>入力済</v>
      </c>
      <c r="AV112" s="522" t="str">
        <f t="shared" si="42"/>
        <v/>
      </c>
      <c r="AW112" s="522" t="str">
        <f t="shared" si="53"/>
        <v/>
      </c>
      <c r="AX112" s="538" t="str">
        <f t="shared" si="66"/>
        <v/>
      </c>
      <c r="AY112" s="522" t="str">
        <f>IFERROR(VLOOKUP(K112,【参考】数式用!$AR$3:$AS$49, 2, FALSE), "")</f>
        <v/>
      </c>
      <c r="AZ112" s="538" t="str">
        <f t="shared" si="54"/>
        <v/>
      </c>
      <c r="BA112" s="541" t="str">
        <f t="shared" si="44"/>
        <v>入力済</v>
      </c>
      <c r="BB112" s="522" t="str">
        <f>IFERROR(VLOOKUP(K112,【参考】数式用!$AX$3:$AY$59, 2, FALSE), "")</f>
        <v/>
      </c>
      <c r="BC112" s="538" t="str">
        <f t="shared" si="55"/>
        <v/>
      </c>
      <c r="BD112" s="541" t="str">
        <f t="shared" si="45"/>
        <v>入力済</v>
      </c>
      <c r="BE112" s="541" t="str">
        <f t="shared" si="56"/>
        <v/>
      </c>
      <c r="BF112" s="541" t="str">
        <f t="shared" si="57"/>
        <v/>
      </c>
      <c r="BG112" s="541" t="str">
        <f t="shared" si="58"/>
        <v/>
      </c>
      <c r="BH112" s="541" t="str">
        <f t="shared" si="67"/>
        <v/>
      </c>
      <c r="BI112" s="541" t="str">
        <f t="shared" si="47"/>
        <v/>
      </c>
      <c r="BL112" t="str">
        <f t="shared" si="59"/>
        <v/>
      </c>
      <c r="BM112" t="str">
        <f t="shared" si="60"/>
        <v/>
      </c>
      <c r="BN112" t="str">
        <f t="shared" si="61"/>
        <v/>
      </c>
      <c r="BO112" s="548" t="str">
        <f>IF(BN112="対象",ROUNDDOWN(L112*VLOOKUP(K112,【参考】数式用!$A$4:$J$42,10,FALSE)*AA112,0),"")</f>
        <v/>
      </c>
      <c r="BP112" t="str">
        <f t="shared" si="62"/>
        <v/>
      </c>
    </row>
    <row r="113" spans="1:68" ht="109.95" customHeight="1" thickBot="1">
      <c r="A113" s="306">
        <v>101</v>
      </c>
      <c r="B113" s="687" t="str">
        <f>IF(基本情報入力シート!B135="","",基本情報入力シート!B135)</f>
        <v/>
      </c>
      <c r="C113" s="688"/>
      <c r="D113" s="688"/>
      <c r="E113" s="688"/>
      <c r="F113" s="689"/>
      <c r="G113" s="330" t="str">
        <f>IF(基本情報入力シート!L135="", "", 基本情報入力シート!L135)</f>
        <v/>
      </c>
      <c r="H113" s="330" t="str">
        <f>IF(基本情報入力シート!Q135="", "", 基本情報入力シート!Q135)</f>
        <v/>
      </c>
      <c r="I113" s="330" t="str">
        <f>IF(基本情報入力シート!V135="", "", 基本情報入力シート!V135)</f>
        <v/>
      </c>
      <c r="J113" s="330" t="str">
        <f>IF(基本情報入力シート!W135="", "", 基本情報入力シート!W135)</f>
        <v/>
      </c>
      <c r="K113" s="330" t="str">
        <f>IF(基本情報入力シート!Z135="", "", 基本情報入力シート!Z135)</f>
        <v/>
      </c>
      <c r="L113" s="331" t="str">
        <f>IF(基本情報入力シート!AF135=0, "",基本情報入力シート!AF135)</f>
        <v/>
      </c>
      <c r="M113" s="507" t="str">
        <f>IF('別紙様式2-2（個票（４、５月））'!M113="","",'別紙様式2-2（個票（４、５月））'!M113)</f>
        <v/>
      </c>
      <c r="N113" s="506" t="str">
        <f>IF('別紙様式2-2（個票（４、５月））'!N113="","",'別紙様式2-2（個票（４、５月））'!N113)</f>
        <v/>
      </c>
      <c r="O113" s="289"/>
      <c r="P113" s="537" t="str">
        <f>IFERROR(VLOOKUP(K113,【参考】数式用!$A$2:$M$57,MATCH(O113,【参考】数式用!$G$3:$M$3,0)+6,0),"")</f>
        <v/>
      </c>
      <c r="Q113" s="334" t="s">
        <v>113</v>
      </c>
      <c r="R113" s="335"/>
      <c r="S113" s="336" t="s">
        <v>178</v>
      </c>
      <c r="T113" s="335"/>
      <c r="U113" s="336" t="s">
        <v>179</v>
      </c>
      <c r="V113" s="335"/>
      <c r="W113" s="336" t="s">
        <v>178</v>
      </c>
      <c r="X113" s="335"/>
      <c r="Y113" s="336" t="s">
        <v>115</v>
      </c>
      <c r="Z113" s="336" t="s">
        <v>181</v>
      </c>
      <c r="AA113" s="336" t="str">
        <f t="shared" ref="AA113:AA176" si="68">IF(R113&gt;=1,(V113*12+X113)-(R113*12+T113)+1,"")</f>
        <v/>
      </c>
      <c r="AB113" s="337" t="s">
        <v>182</v>
      </c>
      <c r="AC113" s="309" t="str">
        <f t="shared" ref="AC113:AC176" si="69">IFERROR(ROUNDDOWN(ROUND(L113*P113,0),0)*AA113,"")</f>
        <v/>
      </c>
      <c r="AD113" s="501" t="str">
        <f t="shared" ref="AD113:AD176" si="70">IFERROR(ROUNDDOWN(ROUND((L113*(P113-N113)),0),0)*AA113,"")</f>
        <v/>
      </c>
      <c r="AE113" s="310" t="str">
        <f>IFERROR(ROUNDDOWN(ROUNDDOWN(ROUND(L113*VLOOKUP(K113,【参考】数式用!$A$2:$M$57,MATCH("処遇改善加算Ⅳ",【参考】数式用!$G$3:$M$3,0)+6,0),0),0)*AA113*0.5,0), "")</f>
        <v/>
      </c>
      <c r="AF113" s="321"/>
      <c r="AG113" s="322"/>
      <c r="AH113" s="322"/>
      <c r="AI113" s="321"/>
      <c r="AJ113" s="323"/>
      <c r="AK113" s="329"/>
      <c r="AL113" s="327" t="str">
        <f t="shared" ref="AL113:AL176" si="71">IF(AND(O113&lt;&gt;"", OR(V113&lt;&gt;9,X113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IF(AND(AO113="加算対象外",O113&lt;&gt;"",AG113="―",AK113="―"),"このサービスについては、キャリアパス要件Ⅰ・Ⅱか令和８年度特例要件のどちらかの要件を満たしている必要があります",""))</f>
        <v/>
      </c>
      <c r="AM113" s="328" t="str">
        <f t="shared" ref="AM113:AM176" si="72">IF(O113="","",IF(OR(AND(COUNTIF(AQ113,"未入力")&gt;0,AF113=""),AND(COUNTIF(AS113,"未入力")&gt;0,AG113=""),AND(COUNTIF(AW113,"未入力")&gt;0,AI113=""),AND(COUNTIF(AO113:BD113,"AH列に色付け")&gt;0,AH113=""),AND(COUNTIF(AO113:BD113,"AG列に色付け")&gt;0,OR(AI113="",AI113=0)),AND(COUNTIF(AO113:BD113,"AJ列に色付け")&gt;0,AJ113=""),AND(COUNTIF(AO113:BD113,"AK列に色付け")&gt;0,AK113="",NOT(OR(BE113="AK列色消し",BF113="AK列色消し")))),"！記入が必要な欄（オレンジ色のセル）に空欄があります。空欄を埋めてください。",""))</f>
        <v/>
      </c>
      <c r="AN113" s="258"/>
      <c r="AO113" s="538" t="str">
        <f>IFERROR(VLOOKUP(K113,【参考】数式用!$A$2:$N$57,14,FALSE),"")</f>
        <v/>
      </c>
      <c r="AP113" s="538" t="str">
        <f t="shared" ref="AP113:AP176" si="73">IF(AND(K113&lt;&gt;""),"O列に色付け","")</f>
        <v/>
      </c>
      <c r="AQ113" s="542" t="str">
        <f t="shared" ref="AQ113:AQ176" si="74">IF(AND(AE113&lt;&gt;0,AE113&lt;&gt;"",AO113="加算対象"),IF(AF113="○","入力済","未入力"),"")</f>
        <v/>
      </c>
      <c r="AR113" s="542" t="str">
        <f t="shared" ref="AR113:AR176" si="75">"キャリアパス要件Ⅰ・Ⅱ_"&amp;AO113</f>
        <v>キャリアパス要件Ⅰ・Ⅱ_</v>
      </c>
      <c r="AS113" s="522" t="str">
        <f t="shared" ref="AS113:AS176" si="76">IF(AND(O113&lt;&gt;"", AG113=""), "未入力", "入力済")</f>
        <v>入力済</v>
      </c>
      <c r="AT113" s="538" t="str">
        <f t="shared" ref="AT113:AT176" si="77">IF(AND(O113&lt;&gt;"", O113&lt;&gt;"処遇改善加算Ⅳ",AO113="加算対象"),"AH列に色付け","")</f>
        <v/>
      </c>
      <c r="AU113" s="522" t="str">
        <f t="shared" ref="AU113:AU176" si="78">IF(AND(O113&lt;&gt;"", O113&lt;&gt;"処遇改善加算Ⅳ",O113&lt;&gt;"処遇改善加算", AH113=""), "未入力", "入力済")</f>
        <v>入力済</v>
      </c>
      <c r="AV113" s="522" t="str">
        <f t="shared" ref="AV113:AV176" si="79">IF(OR(ISNUMBER(SEARCH("処遇改善加算Ⅰ",O113)),ISNUMBER(SEARCH("処遇改善加算Ⅱ",O113))),"対象","")</f>
        <v/>
      </c>
      <c r="AW113" s="522" t="str">
        <f t="shared" ref="AW113:AW176" si="80">IF(AND(O113&lt;&gt;"", O113&lt;&gt;"処遇改善加算Ⅲ", O113&lt;&gt;"処遇改善加算Ⅳ",O113&lt;&gt;"処遇改善加算"),"対象", "")</f>
        <v/>
      </c>
      <c r="AX113" s="538" t="str">
        <f t="shared" ref="AX113:AX176" si="81">IF(AND(AW113=1, OR(AI113=0,AI113=""),AO113="加算対象"),"AH列に色付け","")</f>
        <v/>
      </c>
      <c r="AY113" s="522" t="str">
        <f>IFERROR(VLOOKUP(K113,【参考】数式用!$AR$3:$AS$49, 2, FALSE), "")</f>
        <v/>
      </c>
      <c r="AZ113" s="538" t="str">
        <f t="shared" ref="AZ113:AZ176" si="82">IF(AND(AO113="加算対象",OR(O113="処遇改善加算Ⅰイ",O113="処遇改善加算Ⅰロ")),"AJ列に色付け","")</f>
        <v/>
      </c>
      <c r="BA113" s="541" t="str">
        <f t="shared" ref="BA113:BA176" si="83">IF(AND(OR(O113="処遇改善加算Ⅰイ",O113="処遇改善加算Ⅰロ"), AJ113=""), "未入力","入力済")</f>
        <v>入力済</v>
      </c>
      <c r="BB113" s="522" t="str">
        <f>IFERROR(VLOOKUP(K113,【参考】数式用!$AX$3:$AY$59, 2, FALSE), "")</f>
        <v/>
      </c>
      <c r="BC113" s="538" t="str">
        <f t="shared" ref="BC113:BC176" si="84">IF(OR(COUNTIF(AG113:AI113,"*令和８年度特例要件を*")&gt;0,ISNUMBER(SEARCH("処遇改善加算Ⅰロ",O113)),ISNUMBER(SEARCH("処遇改善加算Ⅱロ",O113)),AO113="加算対象外"),"AK列に色付け","")</f>
        <v/>
      </c>
      <c r="BD113" s="541" t="str">
        <f t="shared" ref="BD113:BD176" si="85">IF(AND(COUNTIF(AG113:AI113,"*令和８年度特例要件を*")&gt;0,AK113=""), "未入力","入力済")</f>
        <v>入力済</v>
      </c>
      <c r="BE113" s="541" t="str">
        <f t="shared" ref="BE113:BE176" si="86">IF(OR(ISNUMBER(SEARCH("処遇改善加算Ⅰロ",O113)),ISNUMBER(SEARCH("処遇改善加算Ⅱロ",O113))),"",IF(AND(BC113="AK列に色付け",AG113="○",AH113="○",AI113&gt;=1),"AK列色消し",""))</f>
        <v/>
      </c>
      <c r="BF113" s="541" t="str">
        <f t="shared" ref="BF113:BF176" si="87">IF(AND(O113="処遇改善加算",AG113="○"),"AK列色消し","")</f>
        <v/>
      </c>
      <c r="BG113" s="541" t="str">
        <f t="shared" ref="BG113:BG176" si="88">IF(OR(TRIM(BC113)="",BE113="AK列色消し",BF113="AK列色消し"),"","入力必要")</f>
        <v/>
      </c>
      <c r="BH113" s="541" t="str">
        <f t="shared" ref="BH113:BH176" si="89">IF(AND(BE113="",BG113="入力必要"),IF(AK113="","未入力","入力済"),"")</f>
        <v/>
      </c>
      <c r="BI113" s="541" t="str">
        <f t="shared" ref="BI113:BI176" si="90">G113</f>
        <v/>
      </c>
      <c r="BL113" t="str">
        <f t="shared" ref="BL113:BL176" si="91">IF(AND(K113&lt;&gt;"",K113&lt;&gt;"計画相談支援",K113&lt;&gt;"地域相談支援（地域定着支援）",K113&lt;&gt;"地域相談支援（地域移行支援）",K113&lt;&gt;"障害児相談支援"),"O列に色付け","")</f>
        <v/>
      </c>
      <c r="BM113" t="str">
        <f t="shared" ref="BM113:BM176" si="92">IF(OR(O113="処遇改善加算Ⅰロ",O113="処遇改善加算Ⅱロ"),"対象","")</f>
        <v/>
      </c>
      <c r="BN113" t="str">
        <f t="shared" ref="BN113:BN176" si="93">IF(BM113="","",IF(OR(K113="重度障害者等包括支援",K113="施設入所支援",K113="短期入所",K113="就労定着支援",K113="居宅訪問型児童発達支援",K113="保育所等訪問支援"),"特例","対象"))</f>
        <v/>
      </c>
      <c r="BO113" s="548" t="str">
        <f>IF(BN113="対象",ROUNDDOWN(L113*VLOOKUP(K113,【参考】数式用!$A$4:$J$42,10,FALSE)*AA113,0),"")</f>
        <v/>
      </c>
      <c r="BP113" t="str">
        <f t="shared" ref="BP113:BP176" si="94">IF(BN113="特例",AC113,"")</f>
        <v/>
      </c>
    </row>
    <row r="114" spans="1:68" ht="109.95" customHeight="1" thickBot="1">
      <c r="A114" s="306">
        <v>102</v>
      </c>
      <c r="B114" s="687" t="str">
        <f>IF(基本情報入力シート!B136="","",基本情報入力シート!B136)</f>
        <v/>
      </c>
      <c r="C114" s="688"/>
      <c r="D114" s="688"/>
      <c r="E114" s="688"/>
      <c r="F114" s="689"/>
      <c r="G114" s="330" t="str">
        <f>IF(基本情報入力シート!L136="", "", 基本情報入力シート!L136)</f>
        <v/>
      </c>
      <c r="H114" s="330" t="str">
        <f>IF(基本情報入力シート!Q136="", "", 基本情報入力シート!Q136)</f>
        <v/>
      </c>
      <c r="I114" s="330" t="str">
        <f>IF(基本情報入力シート!V136="", "", 基本情報入力シート!V136)</f>
        <v/>
      </c>
      <c r="J114" s="330" t="str">
        <f>IF(基本情報入力シート!W136="", "", 基本情報入力シート!W136)</f>
        <v/>
      </c>
      <c r="K114" s="330" t="str">
        <f>IF(基本情報入力シート!Z136="", "", 基本情報入力シート!Z136)</f>
        <v/>
      </c>
      <c r="L114" s="331" t="str">
        <f>IF(基本情報入力シート!AF136=0, "",基本情報入力シート!AF136)</f>
        <v/>
      </c>
      <c r="M114" s="507" t="str">
        <f>IF('別紙様式2-2（個票（４、５月））'!M114="","",'別紙様式2-2（個票（４、５月））'!M114)</f>
        <v/>
      </c>
      <c r="N114" s="506" t="str">
        <f>IF('別紙様式2-2（個票（４、５月））'!N114="","",'別紙様式2-2（個票（４、５月））'!N114)</f>
        <v/>
      </c>
      <c r="O114" s="289"/>
      <c r="P114" s="537" t="str">
        <f>IFERROR(VLOOKUP(K114,【参考】数式用!$A$2:$M$57,MATCH(O114,【参考】数式用!$G$3:$M$3,0)+6,0),"")</f>
        <v/>
      </c>
      <c r="Q114" s="334" t="s">
        <v>113</v>
      </c>
      <c r="R114" s="335"/>
      <c r="S114" s="336" t="s">
        <v>178</v>
      </c>
      <c r="T114" s="335"/>
      <c r="U114" s="336" t="s">
        <v>179</v>
      </c>
      <c r="V114" s="335"/>
      <c r="W114" s="336" t="s">
        <v>178</v>
      </c>
      <c r="X114" s="335"/>
      <c r="Y114" s="336" t="s">
        <v>115</v>
      </c>
      <c r="Z114" s="336" t="s">
        <v>181</v>
      </c>
      <c r="AA114" s="336" t="str">
        <f t="shared" si="68"/>
        <v/>
      </c>
      <c r="AB114" s="337" t="s">
        <v>182</v>
      </c>
      <c r="AC114" s="309" t="str">
        <f t="shared" si="69"/>
        <v/>
      </c>
      <c r="AD114" s="501" t="str">
        <f t="shared" si="70"/>
        <v/>
      </c>
      <c r="AE114" s="310" t="str">
        <f>IFERROR(ROUNDDOWN(ROUNDDOWN(ROUND(L114*VLOOKUP(K114,【参考】数式用!$A$2:$M$57,MATCH("処遇改善加算Ⅳ",【参考】数式用!$G$3:$M$3,0)+6,0),0),0)*AA114*0.5,0), "")</f>
        <v/>
      </c>
      <c r="AF114" s="321"/>
      <c r="AG114" s="322"/>
      <c r="AH114" s="322"/>
      <c r="AI114" s="321"/>
      <c r="AJ114" s="323"/>
      <c r="AK114" s="329"/>
      <c r="AL114" s="327" t="str">
        <f t="shared" si="71"/>
        <v/>
      </c>
      <c r="AM114" s="328" t="str">
        <f t="shared" si="72"/>
        <v/>
      </c>
      <c r="AN114" s="258"/>
      <c r="AO114" s="538" t="str">
        <f>IFERROR(VLOOKUP(K114,【参考】数式用!$A$2:$N$57,14,FALSE),"")</f>
        <v/>
      </c>
      <c r="AP114" s="538" t="str">
        <f t="shared" si="73"/>
        <v/>
      </c>
      <c r="AQ114" s="542" t="str">
        <f t="shared" si="74"/>
        <v/>
      </c>
      <c r="AR114" s="542" t="str">
        <f t="shared" si="75"/>
        <v>キャリアパス要件Ⅰ・Ⅱ_</v>
      </c>
      <c r="AS114" s="522" t="str">
        <f t="shared" si="76"/>
        <v>入力済</v>
      </c>
      <c r="AT114" s="538" t="str">
        <f t="shared" si="77"/>
        <v/>
      </c>
      <c r="AU114" s="522" t="str">
        <f t="shared" si="78"/>
        <v>入力済</v>
      </c>
      <c r="AV114" s="522" t="str">
        <f t="shared" si="79"/>
        <v/>
      </c>
      <c r="AW114" s="522" t="str">
        <f t="shared" si="80"/>
        <v/>
      </c>
      <c r="AX114" s="538" t="str">
        <f t="shared" si="81"/>
        <v/>
      </c>
      <c r="AY114" s="522" t="str">
        <f>IFERROR(VLOOKUP(K114,【参考】数式用!$AR$3:$AS$49, 2, FALSE), "")</f>
        <v/>
      </c>
      <c r="AZ114" s="538" t="str">
        <f t="shared" si="82"/>
        <v/>
      </c>
      <c r="BA114" s="541" t="str">
        <f t="shared" si="83"/>
        <v>入力済</v>
      </c>
      <c r="BB114" s="522" t="str">
        <f>IFERROR(VLOOKUP(K114,【参考】数式用!$AX$3:$AY$59, 2, FALSE), "")</f>
        <v/>
      </c>
      <c r="BC114" s="538" t="str">
        <f t="shared" si="84"/>
        <v/>
      </c>
      <c r="BD114" s="541" t="str">
        <f t="shared" si="85"/>
        <v>入力済</v>
      </c>
      <c r="BE114" s="541" t="str">
        <f t="shared" si="86"/>
        <v/>
      </c>
      <c r="BF114" s="541" t="str">
        <f t="shared" si="87"/>
        <v/>
      </c>
      <c r="BG114" s="541" t="str">
        <f t="shared" si="88"/>
        <v/>
      </c>
      <c r="BH114" s="541" t="str">
        <f t="shared" si="89"/>
        <v/>
      </c>
      <c r="BI114" s="541" t="str">
        <f t="shared" si="90"/>
        <v/>
      </c>
      <c r="BL114" t="str">
        <f t="shared" si="91"/>
        <v/>
      </c>
      <c r="BM114" t="str">
        <f t="shared" si="92"/>
        <v/>
      </c>
      <c r="BN114" t="str">
        <f t="shared" si="93"/>
        <v/>
      </c>
      <c r="BO114" s="548" t="str">
        <f>IF(BN114="対象",ROUNDDOWN(L114*VLOOKUP(K114,【参考】数式用!$A$4:$J$42,10,FALSE)*AA114,0),"")</f>
        <v/>
      </c>
      <c r="BP114" t="str">
        <f t="shared" si="94"/>
        <v/>
      </c>
    </row>
    <row r="115" spans="1:68" ht="109.95" customHeight="1" thickBot="1">
      <c r="A115" s="306">
        <v>103</v>
      </c>
      <c r="B115" s="687" t="str">
        <f>IF(基本情報入力シート!B137="","",基本情報入力シート!B137)</f>
        <v/>
      </c>
      <c r="C115" s="688"/>
      <c r="D115" s="688"/>
      <c r="E115" s="688"/>
      <c r="F115" s="689"/>
      <c r="G115" s="330" t="str">
        <f>IF(基本情報入力シート!L137="", "", 基本情報入力シート!L137)</f>
        <v/>
      </c>
      <c r="H115" s="330" t="str">
        <f>IF(基本情報入力シート!Q137="", "", 基本情報入力シート!Q137)</f>
        <v/>
      </c>
      <c r="I115" s="330" t="str">
        <f>IF(基本情報入力シート!V137="", "", 基本情報入力シート!V137)</f>
        <v/>
      </c>
      <c r="J115" s="330" t="str">
        <f>IF(基本情報入力シート!W137="", "", 基本情報入力シート!W137)</f>
        <v/>
      </c>
      <c r="K115" s="330" t="str">
        <f>IF(基本情報入力シート!Z137="", "", 基本情報入力シート!Z137)</f>
        <v/>
      </c>
      <c r="L115" s="331" t="str">
        <f>IF(基本情報入力シート!AF137=0, "",基本情報入力シート!AF137)</f>
        <v/>
      </c>
      <c r="M115" s="507" t="str">
        <f>IF('別紙様式2-2（個票（４、５月））'!M115="","",'別紙様式2-2（個票（４、５月））'!M115)</f>
        <v/>
      </c>
      <c r="N115" s="506" t="str">
        <f>IF('別紙様式2-2（個票（４、５月））'!N115="","",'別紙様式2-2（個票（４、５月））'!N115)</f>
        <v/>
      </c>
      <c r="O115" s="289"/>
      <c r="P115" s="537" t="str">
        <f>IFERROR(VLOOKUP(K115,【参考】数式用!$A$2:$M$57,MATCH(O115,【参考】数式用!$G$3:$M$3,0)+6,0),"")</f>
        <v/>
      </c>
      <c r="Q115" s="334" t="s">
        <v>113</v>
      </c>
      <c r="R115" s="335"/>
      <c r="S115" s="336" t="s">
        <v>178</v>
      </c>
      <c r="T115" s="335"/>
      <c r="U115" s="336" t="s">
        <v>179</v>
      </c>
      <c r="V115" s="335"/>
      <c r="W115" s="336" t="s">
        <v>178</v>
      </c>
      <c r="X115" s="335"/>
      <c r="Y115" s="336" t="s">
        <v>115</v>
      </c>
      <c r="Z115" s="336" t="s">
        <v>181</v>
      </c>
      <c r="AA115" s="336" t="str">
        <f t="shared" si="68"/>
        <v/>
      </c>
      <c r="AB115" s="337" t="s">
        <v>182</v>
      </c>
      <c r="AC115" s="309" t="str">
        <f t="shared" si="69"/>
        <v/>
      </c>
      <c r="AD115" s="501" t="str">
        <f t="shared" si="70"/>
        <v/>
      </c>
      <c r="AE115" s="310" t="str">
        <f>IFERROR(ROUNDDOWN(ROUNDDOWN(ROUND(L115*VLOOKUP(K115,【参考】数式用!$A$2:$M$57,MATCH("処遇改善加算Ⅳ",【参考】数式用!$G$3:$M$3,0)+6,0),0),0)*AA115*0.5,0), "")</f>
        <v/>
      </c>
      <c r="AF115" s="321"/>
      <c r="AG115" s="322"/>
      <c r="AH115" s="322"/>
      <c r="AI115" s="321"/>
      <c r="AJ115" s="323"/>
      <c r="AK115" s="329"/>
      <c r="AL115" s="327" t="str">
        <f t="shared" si="71"/>
        <v/>
      </c>
      <c r="AM115" s="328" t="str">
        <f t="shared" si="72"/>
        <v/>
      </c>
      <c r="AN115" s="258"/>
      <c r="AO115" s="538" t="str">
        <f>IFERROR(VLOOKUP(K115,【参考】数式用!$A$2:$N$57,14,FALSE),"")</f>
        <v/>
      </c>
      <c r="AP115" s="538" t="str">
        <f t="shared" si="73"/>
        <v/>
      </c>
      <c r="AQ115" s="542" t="str">
        <f t="shared" si="74"/>
        <v/>
      </c>
      <c r="AR115" s="542" t="str">
        <f t="shared" si="75"/>
        <v>キャリアパス要件Ⅰ・Ⅱ_</v>
      </c>
      <c r="AS115" s="522" t="str">
        <f t="shared" si="76"/>
        <v>入力済</v>
      </c>
      <c r="AT115" s="538" t="str">
        <f t="shared" si="77"/>
        <v/>
      </c>
      <c r="AU115" s="522" t="str">
        <f t="shared" si="78"/>
        <v>入力済</v>
      </c>
      <c r="AV115" s="522" t="str">
        <f t="shared" si="79"/>
        <v/>
      </c>
      <c r="AW115" s="522" t="str">
        <f t="shared" si="80"/>
        <v/>
      </c>
      <c r="AX115" s="538" t="str">
        <f t="shared" si="81"/>
        <v/>
      </c>
      <c r="AY115" s="522" t="str">
        <f>IFERROR(VLOOKUP(K115,【参考】数式用!$AR$3:$AS$49, 2, FALSE), "")</f>
        <v/>
      </c>
      <c r="AZ115" s="538" t="str">
        <f t="shared" si="82"/>
        <v/>
      </c>
      <c r="BA115" s="541" t="str">
        <f t="shared" si="83"/>
        <v>入力済</v>
      </c>
      <c r="BB115" s="522" t="str">
        <f>IFERROR(VLOOKUP(K115,【参考】数式用!$AX$3:$AY$59, 2, FALSE), "")</f>
        <v/>
      </c>
      <c r="BC115" s="538" t="str">
        <f t="shared" si="84"/>
        <v/>
      </c>
      <c r="BD115" s="541" t="str">
        <f t="shared" si="85"/>
        <v>入力済</v>
      </c>
      <c r="BE115" s="541" t="str">
        <f t="shared" si="86"/>
        <v/>
      </c>
      <c r="BF115" s="541" t="str">
        <f t="shared" si="87"/>
        <v/>
      </c>
      <c r="BG115" s="541" t="str">
        <f t="shared" si="88"/>
        <v/>
      </c>
      <c r="BH115" s="541" t="str">
        <f t="shared" si="89"/>
        <v/>
      </c>
      <c r="BI115" s="541" t="str">
        <f t="shared" si="90"/>
        <v/>
      </c>
      <c r="BL115" t="str">
        <f t="shared" si="91"/>
        <v/>
      </c>
      <c r="BM115" t="str">
        <f t="shared" si="92"/>
        <v/>
      </c>
      <c r="BN115" t="str">
        <f t="shared" si="93"/>
        <v/>
      </c>
      <c r="BO115" s="548" t="str">
        <f>IF(BN115="対象",ROUNDDOWN(L115*VLOOKUP(K115,【参考】数式用!$A$4:$J$42,10,FALSE)*AA115,0),"")</f>
        <v/>
      </c>
      <c r="BP115" t="str">
        <f t="shared" si="94"/>
        <v/>
      </c>
    </row>
    <row r="116" spans="1:68" ht="109.95" customHeight="1" thickBot="1">
      <c r="A116" s="306">
        <v>104</v>
      </c>
      <c r="B116" s="687" t="str">
        <f>IF(基本情報入力シート!B138="","",基本情報入力シート!B138)</f>
        <v/>
      </c>
      <c r="C116" s="688"/>
      <c r="D116" s="688"/>
      <c r="E116" s="688"/>
      <c r="F116" s="689"/>
      <c r="G116" s="330" t="str">
        <f>IF(基本情報入力シート!L138="", "", 基本情報入力シート!L138)</f>
        <v/>
      </c>
      <c r="H116" s="330" t="str">
        <f>IF(基本情報入力シート!Q138="", "", 基本情報入力シート!Q138)</f>
        <v/>
      </c>
      <c r="I116" s="330" t="str">
        <f>IF(基本情報入力シート!V138="", "", 基本情報入力シート!V138)</f>
        <v/>
      </c>
      <c r="J116" s="330" t="str">
        <f>IF(基本情報入力シート!W138="", "", 基本情報入力シート!W138)</f>
        <v/>
      </c>
      <c r="K116" s="330" t="str">
        <f>IF(基本情報入力シート!Z138="", "", 基本情報入力シート!Z138)</f>
        <v/>
      </c>
      <c r="L116" s="331" t="str">
        <f>IF(基本情報入力シート!AF138=0, "",基本情報入力シート!AF138)</f>
        <v/>
      </c>
      <c r="M116" s="507" t="str">
        <f>IF('別紙様式2-2（個票（４、５月））'!M116="","",'別紙様式2-2（個票（４、５月））'!M116)</f>
        <v/>
      </c>
      <c r="N116" s="506" t="str">
        <f>IF('別紙様式2-2（個票（４、５月））'!N116="","",'別紙様式2-2（個票（４、５月））'!N116)</f>
        <v/>
      </c>
      <c r="O116" s="289"/>
      <c r="P116" s="537" t="str">
        <f>IFERROR(VLOOKUP(K116,【参考】数式用!$A$2:$M$57,MATCH(O116,【参考】数式用!$G$3:$M$3,0)+6,0),"")</f>
        <v/>
      </c>
      <c r="Q116" s="334" t="s">
        <v>113</v>
      </c>
      <c r="R116" s="335"/>
      <c r="S116" s="336" t="s">
        <v>178</v>
      </c>
      <c r="T116" s="335"/>
      <c r="U116" s="336" t="s">
        <v>179</v>
      </c>
      <c r="V116" s="335"/>
      <c r="W116" s="336" t="s">
        <v>178</v>
      </c>
      <c r="X116" s="335"/>
      <c r="Y116" s="336" t="s">
        <v>115</v>
      </c>
      <c r="Z116" s="336" t="s">
        <v>181</v>
      </c>
      <c r="AA116" s="336" t="str">
        <f t="shared" si="68"/>
        <v/>
      </c>
      <c r="AB116" s="337" t="s">
        <v>182</v>
      </c>
      <c r="AC116" s="309" t="str">
        <f t="shared" si="69"/>
        <v/>
      </c>
      <c r="AD116" s="501" t="str">
        <f t="shared" si="70"/>
        <v/>
      </c>
      <c r="AE116" s="310" t="str">
        <f>IFERROR(ROUNDDOWN(ROUNDDOWN(ROUND(L116*VLOOKUP(K116,【参考】数式用!$A$2:$M$57,MATCH("処遇改善加算Ⅳ",【参考】数式用!$G$3:$M$3,0)+6,0),0),0)*AA116*0.5,0), "")</f>
        <v/>
      </c>
      <c r="AF116" s="321"/>
      <c r="AG116" s="322"/>
      <c r="AH116" s="322"/>
      <c r="AI116" s="321"/>
      <c r="AJ116" s="323"/>
      <c r="AK116" s="329"/>
      <c r="AL116" s="327" t="str">
        <f t="shared" si="71"/>
        <v/>
      </c>
      <c r="AM116" s="328" t="str">
        <f t="shared" si="72"/>
        <v/>
      </c>
      <c r="AN116" s="258"/>
      <c r="AO116" s="538" t="str">
        <f>IFERROR(VLOOKUP(K116,【参考】数式用!$A$2:$N$57,14,FALSE),"")</f>
        <v/>
      </c>
      <c r="AP116" s="538" t="str">
        <f t="shared" si="73"/>
        <v/>
      </c>
      <c r="AQ116" s="542" t="str">
        <f t="shared" si="74"/>
        <v/>
      </c>
      <c r="AR116" s="542" t="str">
        <f t="shared" si="75"/>
        <v>キャリアパス要件Ⅰ・Ⅱ_</v>
      </c>
      <c r="AS116" s="522" t="str">
        <f t="shared" si="76"/>
        <v>入力済</v>
      </c>
      <c r="AT116" s="538" t="str">
        <f t="shared" si="77"/>
        <v/>
      </c>
      <c r="AU116" s="522" t="str">
        <f t="shared" si="78"/>
        <v>入力済</v>
      </c>
      <c r="AV116" s="522" t="str">
        <f t="shared" si="79"/>
        <v/>
      </c>
      <c r="AW116" s="522" t="str">
        <f t="shared" si="80"/>
        <v/>
      </c>
      <c r="AX116" s="538" t="str">
        <f t="shared" si="81"/>
        <v/>
      </c>
      <c r="AY116" s="522" t="str">
        <f>IFERROR(VLOOKUP(K116,【参考】数式用!$AR$3:$AS$49, 2, FALSE), "")</f>
        <v/>
      </c>
      <c r="AZ116" s="538" t="str">
        <f t="shared" si="82"/>
        <v/>
      </c>
      <c r="BA116" s="541" t="str">
        <f t="shared" si="83"/>
        <v>入力済</v>
      </c>
      <c r="BB116" s="522" t="str">
        <f>IFERROR(VLOOKUP(K116,【参考】数式用!$AX$3:$AY$59, 2, FALSE), "")</f>
        <v/>
      </c>
      <c r="BC116" s="538" t="str">
        <f t="shared" si="84"/>
        <v/>
      </c>
      <c r="BD116" s="541" t="str">
        <f t="shared" si="85"/>
        <v>入力済</v>
      </c>
      <c r="BE116" s="541" t="str">
        <f t="shared" si="86"/>
        <v/>
      </c>
      <c r="BF116" s="541" t="str">
        <f t="shared" si="87"/>
        <v/>
      </c>
      <c r="BG116" s="541" t="str">
        <f t="shared" si="88"/>
        <v/>
      </c>
      <c r="BH116" s="541" t="str">
        <f t="shared" si="89"/>
        <v/>
      </c>
      <c r="BI116" s="541" t="str">
        <f t="shared" si="90"/>
        <v/>
      </c>
      <c r="BL116" t="str">
        <f t="shared" si="91"/>
        <v/>
      </c>
      <c r="BM116" t="str">
        <f t="shared" si="92"/>
        <v/>
      </c>
      <c r="BN116" t="str">
        <f t="shared" si="93"/>
        <v/>
      </c>
      <c r="BO116" s="548" t="str">
        <f>IF(BN116="対象",ROUNDDOWN(L116*VLOOKUP(K116,【参考】数式用!$A$4:$J$42,10,FALSE)*AA116,0),"")</f>
        <v/>
      </c>
      <c r="BP116" t="str">
        <f t="shared" si="94"/>
        <v/>
      </c>
    </row>
    <row r="117" spans="1:68" ht="109.95" customHeight="1" thickBot="1">
      <c r="A117" s="306">
        <v>105</v>
      </c>
      <c r="B117" s="687" t="str">
        <f>IF(基本情報入力シート!B139="","",基本情報入力シート!B139)</f>
        <v/>
      </c>
      <c r="C117" s="688"/>
      <c r="D117" s="688"/>
      <c r="E117" s="688"/>
      <c r="F117" s="689"/>
      <c r="G117" s="330" t="str">
        <f>IF(基本情報入力シート!L139="", "", 基本情報入力シート!L139)</f>
        <v/>
      </c>
      <c r="H117" s="330" t="str">
        <f>IF(基本情報入力シート!Q139="", "", 基本情報入力シート!Q139)</f>
        <v/>
      </c>
      <c r="I117" s="330" t="str">
        <f>IF(基本情報入力シート!V139="", "", 基本情報入力シート!V139)</f>
        <v/>
      </c>
      <c r="J117" s="330" t="str">
        <f>IF(基本情報入力シート!W139="", "", 基本情報入力シート!W139)</f>
        <v/>
      </c>
      <c r="K117" s="330" t="str">
        <f>IF(基本情報入力シート!Z139="", "", 基本情報入力シート!Z139)</f>
        <v/>
      </c>
      <c r="L117" s="331" t="str">
        <f>IF(基本情報入力シート!AF139=0, "",基本情報入力シート!AF139)</f>
        <v/>
      </c>
      <c r="M117" s="507" t="str">
        <f>IF('別紙様式2-2（個票（４、５月））'!M117="","",'別紙様式2-2（個票（４、５月））'!M117)</f>
        <v/>
      </c>
      <c r="N117" s="506" t="str">
        <f>IF('別紙様式2-2（個票（４、５月））'!N117="","",'別紙様式2-2（個票（４、５月））'!N117)</f>
        <v/>
      </c>
      <c r="O117" s="289"/>
      <c r="P117" s="537" t="str">
        <f>IFERROR(VLOOKUP(K117,【参考】数式用!$A$2:$M$57,MATCH(O117,【参考】数式用!$G$3:$M$3,0)+6,0),"")</f>
        <v/>
      </c>
      <c r="Q117" s="334" t="s">
        <v>113</v>
      </c>
      <c r="R117" s="335"/>
      <c r="S117" s="336" t="s">
        <v>178</v>
      </c>
      <c r="T117" s="335"/>
      <c r="U117" s="336" t="s">
        <v>179</v>
      </c>
      <c r="V117" s="335"/>
      <c r="W117" s="336" t="s">
        <v>178</v>
      </c>
      <c r="X117" s="335"/>
      <c r="Y117" s="336" t="s">
        <v>115</v>
      </c>
      <c r="Z117" s="336" t="s">
        <v>181</v>
      </c>
      <c r="AA117" s="336" t="str">
        <f t="shared" si="68"/>
        <v/>
      </c>
      <c r="AB117" s="337" t="s">
        <v>182</v>
      </c>
      <c r="AC117" s="309" t="str">
        <f t="shared" si="69"/>
        <v/>
      </c>
      <c r="AD117" s="501" t="str">
        <f t="shared" si="70"/>
        <v/>
      </c>
      <c r="AE117" s="310" t="str">
        <f>IFERROR(ROUNDDOWN(ROUNDDOWN(ROUND(L117*VLOOKUP(K117,【参考】数式用!$A$2:$M$57,MATCH("処遇改善加算Ⅳ",【参考】数式用!$G$3:$M$3,0)+6,0),0),0)*AA117*0.5,0), "")</f>
        <v/>
      </c>
      <c r="AF117" s="321"/>
      <c r="AG117" s="322"/>
      <c r="AH117" s="322"/>
      <c r="AI117" s="321"/>
      <c r="AJ117" s="323"/>
      <c r="AK117" s="329"/>
      <c r="AL117" s="327" t="str">
        <f t="shared" si="71"/>
        <v/>
      </c>
      <c r="AM117" s="328" t="str">
        <f t="shared" si="72"/>
        <v/>
      </c>
      <c r="AN117" s="258"/>
      <c r="AO117" s="538" t="str">
        <f>IFERROR(VLOOKUP(K117,【参考】数式用!$A$2:$N$57,14,FALSE),"")</f>
        <v/>
      </c>
      <c r="AP117" s="538" t="str">
        <f t="shared" si="73"/>
        <v/>
      </c>
      <c r="AQ117" s="542" t="str">
        <f t="shared" si="74"/>
        <v/>
      </c>
      <c r="AR117" s="542" t="str">
        <f t="shared" si="75"/>
        <v>キャリアパス要件Ⅰ・Ⅱ_</v>
      </c>
      <c r="AS117" s="522" t="str">
        <f t="shared" si="76"/>
        <v>入力済</v>
      </c>
      <c r="AT117" s="538" t="str">
        <f t="shared" si="77"/>
        <v/>
      </c>
      <c r="AU117" s="522" t="str">
        <f t="shared" si="78"/>
        <v>入力済</v>
      </c>
      <c r="AV117" s="522" t="str">
        <f t="shared" si="79"/>
        <v/>
      </c>
      <c r="AW117" s="522" t="str">
        <f t="shared" si="80"/>
        <v/>
      </c>
      <c r="AX117" s="538" t="str">
        <f t="shared" si="81"/>
        <v/>
      </c>
      <c r="AY117" s="522" t="str">
        <f>IFERROR(VLOOKUP(K117,【参考】数式用!$AR$3:$AS$49, 2, FALSE), "")</f>
        <v/>
      </c>
      <c r="AZ117" s="538" t="str">
        <f t="shared" si="82"/>
        <v/>
      </c>
      <c r="BA117" s="541" t="str">
        <f t="shared" si="83"/>
        <v>入力済</v>
      </c>
      <c r="BB117" s="522" t="str">
        <f>IFERROR(VLOOKUP(K117,【参考】数式用!$AX$3:$AY$59, 2, FALSE), "")</f>
        <v/>
      </c>
      <c r="BC117" s="538" t="str">
        <f t="shared" si="84"/>
        <v/>
      </c>
      <c r="BD117" s="541" t="str">
        <f t="shared" si="85"/>
        <v>入力済</v>
      </c>
      <c r="BE117" s="541" t="str">
        <f t="shared" si="86"/>
        <v/>
      </c>
      <c r="BF117" s="541" t="str">
        <f t="shared" si="87"/>
        <v/>
      </c>
      <c r="BG117" s="541" t="str">
        <f t="shared" si="88"/>
        <v/>
      </c>
      <c r="BH117" s="541" t="str">
        <f t="shared" si="89"/>
        <v/>
      </c>
      <c r="BI117" s="541" t="str">
        <f t="shared" si="90"/>
        <v/>
      </c>
      <c r="BL117" t="str">
        <f t="shared" si="91"/>
        <v/>
      </c>
      <c r="BM117" t="str">
        <f t="shared" si="92"/>
        <v/>
      </c>
      <c r="BN117" t="str">
        <f t="shared" si="93"/>
        <v/>
      </c>
      <c r="BO117" s="548" t="str">
        <f>IF(BN117="対象",ROUNDDOWN(L117*VLOOKUP(K117,【参考】数式用!$A$4:$J$42,10,FALSE)*AA117,0),"")</f>
        <v/>
      </c>
      <c r="BP117" t="str">
        <f t="shared" si="94"/>
        <v/>
      </c>
    </row>
    <row r="118" spans="1:68" ht="109.95" customHeight="1" thickBot="1">
      <c r="A118" s="306">
        <v>106</v>
      </c>
      <c r="B118" s="687" t="str">
        <f>IF(基本情報入力シート!B140="","",基本情報入力シート!B140)</f>
        <v/>
      </c>
      <c r="C118" s="688"/>
      <c r="D118" s="688"/>
      <c r="E118" s="688"/>
      <c r="F118" s="689"/>
      <c r="G118" s="330" t="str">
        <f>IF(基本情報入力シート!L140="", "", 基本情報入力シート!L140)</f>
        <v/>
      </c>
      <c r="H118" s="330" t="str">
        <f>IF(基本情報入力シート!Q140="", "", 基本情報入力シート!Q140)</f>
        <v/>
      </c>
      <c r="I118" s="330" t="str">
        <f>IF(基本情報入力シート!V140="", "", 基本情報入力シート!V140)</f>
        <v/>
      </c>
      <c r="J118" s="330" t="str">
        <f>IF(基本情報入力シート!W140="", "", 基本情報入力シート!W140)</f>
        <v/>
      </c>
      <c r="K118" s="330" t="str">
        <f>IF(基本情報入力シート!Z140="", "", 基本情報入力シート!Z140)</f>
        <v/>
      </c>
      <c r="L118" s="331" t="str">
        <f>IF(基本情報入力シート!AF140=0, "",基本情報入力シート!AF140)</f>
        <v/>
      </c>
      <c r="M118" s="507" t="str">
        <f>IF('別紙様式2-2（個票（４、５月））'!M118="","",'別紙様式2-2（個票（４、５月））'!M118)</f>
        <v/>
      </c>
      <c r="N118" s="506" t="str">
        <f>IF('別紙様式2-2（個票（４、５月））'!N118="","",'別紙様式2-2（個票（４、５月））'!N118)</f>
        <v/>
      </c>
      <c r="O118" s="289"/>
      <c r="P118" s="537" t="str">
        <f>IFERROR(VLOOKUP(K118,【参考】数式用!$A$2:$M$57,MATCH(O118,【参考】数式用!$G$3:$M$3,0)+6,0),"")</f>
        <v/>
      </c>
      <c r="Q118" s="334" t="s">
        <v>113</v>
      </c>
      <c r="R118" s="335"/>
      <c r="S118" s="336" t="s">
        <v>178</v>
      </c>
      <c r="T118" s="335"/>
      <c r="U118" s="336" t="s">
        <v>179</v>
      </c>
      <c r="V118" s="335"/>
      <c r="W118" s="336" t="s">
        <v>178</v>
      </c>
      <c r="X118" s="335"/>
      <c r="Y118" s="336" t="s">
        <v>115</v>
      </c>
      <c r="Z118" s="336" t="s">
        <v>181</v>
      </c>
      <c r="AA118" s="336" t="str">
        <f t="shared" si="68"/>
        <v/>
      </c>
      <c r="AB118" s="337" t="s">
        <v>182</v>
      </c>
      <c r="AC118" s="309" t="str">
        <f t="shared" si="69"/>
        <v/>
      </c>
      <c r="AD118" s="501" t="str">
        <f t="shared" si="70"/>
        <v/>
      </c>
      <c r="AE118" s="310" t="str">
        <f>IFERROR(ROUNDDOWN(ROUNDDOWN(ROUND(L118*VLOOKUP(K118,【参考】数式用!$A$2:$M$57,MATCH("処遇改善加算Ⅳ",【参考】数式用!$G$3:$M$3,0)+6,0),0),0)*AA118*0.5,0), "")</f>
        <v/>
      </c>
      <c r="AF118" s="321"/>
      <c r="AG118" s="322"/>
      <c r="AH118" s="322"/>
      <c r="AI118" s="321"/>
      <c r="AJ118" s="323"/>
      <c r="AK118" s="329"/>
      <c r="AL118" s="327" t="str">
        <f t="shared" si="71"/>
        <v/>
      </c>
      <c r="AM118" s="328" t="str">
        <f t="shared" si="72"/>
        <v/>
      </c>
      <c r="AN118" s="258"/>
      <c r="AO118" s="538" t="str">
        <f>IFERROR(VLOOKUP(K118,【参考】数式用!$A$2:$N$57,14,FALSE),"")</f>
        <v/>
      </c>
      <c r="AP118" s="538" t="str">
        <f t="shared" si="73"/>
        <v/>
      </c>
      <c r="AQ118" s="542" t="str">
        <f t="shared" si="74"/>
        <v/>
      </c>
      <c r="AR118" s="542" t="str">
        <f t="shared" si="75"/>
        <v>キャリアパス要件Ⅰ・Ⅱ_</v>
      </c>
      <c r="AS118" s="522" t="str">
        <f t="shared" si="76"/>
        <v>入力済</v>
      </c>
      <c r="AT118" s="538" t="str">
        <f t="shared" si="77"/>
        <v/>
      </c>
      <c r="AU118" s="522" t="str">
        <f t="shared" si="78"/>
        <v>入力済</v>
      </c>
      <c r="AV118" s="522" t="str">
        <f t="shared" si="79"/>
        <v/>
      </c>
      <c r="AW118" s="522" t="str">
        <f t="shared" si="80"/>
        <v/>
      </c>
      <c r="AX118" s="538" t="str">
        <f t="shared" si="81"/>
        <v/>
      </c>
      <c r="AY118" s="522" t="str">
        <f>IFERROR(VLOOKUP(K118,【参考】数式用!$AR$3:$AS$49, 2, FALSE), "")</f>
        <v/>
      </c>
      <c r="AZ118" s="538" t="str">
        <f t="shared" si="82"/>
        <v/>
      </c>
      <c r="BA118" s="541" t="str">
        <f t="shared" si="83"/>
        <v>入力済</v>
      </c>
      <c r="BB118" s="522" t="str">
        <f>IFERROR(VLOOKUP(K118,【参考】数式用!$AX$3:$AY$59, 2, FALSE), "")</f>
        <v/>
      </c>
      <c r="BC118" s="538" t="str">
        <f t="shared" si="84"/>
        <v/>
      </c>
      <c r="BD118" s="541" t="str">
        <f t="shared" si="85"/>
        <v>入力済</v>
      </c>
      <c r="BE118" s="541" t="str">
        <f t="shared" si="86"/>
        <v/>
      </c>
      <c r="BF118" s="541" t="str">
        <f t="shared" si="87"/>
        <v/>
      </c>
      <c r="BG118" s="541" t="str">
        <f t="shared" si="88"/>
        <v/>
      </c>
      <c r="BH118" s="541" t="str">
        <f t="shared" si="89"/>
        <v/>
      </c>
      <c r="BI118" s="541" t="str">
        <f t="shared" si="90"/>
        <v/>
      </c>
      <c r="BL118" t="str">
        <f t="shared" si="91"/>
        <v/>
      </c>
      <c r="BM118" t="str">
        <f t="shared" si="92"/>
        <v/>
      </c>
      <c r="BN118" t="str">
        <f t="shared" si="93"/>
        <v/>
      </c>
      <c r="BO118" s="548" t="str">
        <f>IF(BN118="対象",ROUNDDOWN(L118*VLOOKUP(K118,【参考】数式用!$A$4:$J$42,10,FALSE)*AA118,0),"")</f>
        <v/>
      </c>
      <c r="BP118" t="str">
        <f t="shared" si="94"/>
        <v/>
      </c>
    </row>
    <row r="119" spans="1:68" ht="109.95" customHeight="1" thickBot="1">
      <c r="A119" s="306">
        <v>107</v>
      </c>
      <c r="B119" s="687" t="str">
        <f>IF(基本情報入力シート!B141="","",基本情報入力シート!B141)</f>
        <v/>
      </c>
      <c r="C119" s="688"/>
      <c r="D119" s="688"/>
      <c r="E119" s="688"/>
      <c r="F119" s="689"/>
      <c r="G119" s="330" t="str">
        <f>IF(基本情報入力シート!L141="", "", 基本情報入力シート!L141)</f>
        <v/>
      </c>
      <c r="H119" s="330" t="str">
        <f>IF(基本情報入力シート!Q141="", "", 基本情報入力シート!Q141)</f>
        <v/>
      </c>
      <c r="I119" s="330" t="str">
        <f>IF(基本情報入力シート!V141="", "", 基本情報入力シート!V141)</f>
        <v/>
      </c>
      <c r="J119" s="330" t="str">
        <f>IF(基本情報入力シート!W141="", "", 基本情報入力シート!W141)</f>
        <v/>
      </c>
      <c r="K119" s="330" t="str">
        <f>IF(基本情報入力シート!Z141="", "", 基本情報入力シート!Z141)</f>
        <v/>
      </c>
      <c r="L119" s="331" t="str">
        <f>IF(基本情報入力シート!AF141=0, "",基本情報入力シート!AF141)</f>
        <v/>
      </c>
      <c r="M119" s="507" t="str">
        <f>IF('別紙様式2-2（個票（４、５月））'!M119="","",'別紙様式2-2（個票（４、５月））'!M119)</f>
        <v/>
      </c>
      <c r="N119" s="506" t="str">
        <f>IF('別紙様式2-2（個票（４、５月））'!N119="","",'別紙様式2-2（個票（４、５月））'!N119)</f>
        <v/>
      </c>
      <c r="O119" s="289"/>
      <c r="P119" s="537" t="str">
        <f>IFERROR(VLOOKUP(K119,【参考】数式用!$A$2:$M$57,MATCH(O119,【参考】数式用!$G$3:$M$3,0)+6,0),"")</f>
        <v/>
      </c>
      <c r="Q119" s="334" t="s">
        <v>113</v>
      </c>
      <c r="R119" s="335"/>
      <c r="S119" s="336" t="s">
        <v>178</v>
      </c>
      <c r="T119" s="335"/>
      <c r="U119" s="336" t="s">
        <v>179</v>
      </c>
      <c r="V119" s="335"/>
      <c r="W119" s="336" t="s">
        <v>178</v>
      </c>
      <c r="X119" s="335"/>
      <c r="Y119" s="336" t="s">
        <v>115</v>
      </c>
      <c r="Z119" s="336" t="s">
        <v>181</v>
      </c>
      <c r="AA119" s="336" t="str">
        <f t="shared" si="68"/>
        <v/>
      </c>
      <c r="AB119" s="337" t="s">
        <v>182</v>
      </c>
      <c r="AC119" s="309" t="str">
        <f t="shared" si="69"/>
        <v/>
      </c>
      <c r="AD119" s="501" t="str">
        <f t="shared" si="70"/>
        <v/>
      </c>
      <c r="AE119" s="310" t="str">
        <f>IFERROR(ROUNDDOWN(ROUNDDOWN(ROUND(L119*VLOOKUP(K119,【参考】数式用!$A$2:$M$57,MATCH("処遇改善加算Ⅳ",【参考】数式用!$G$3:$M$3,0)+6,0),0),0)*AA119*0.5,0), "")</f>
        <v/>
      </c>
      <c r="AF119" s="321"/>
      <c r="AG119" s="322"/>
      <c r="AH119" s="322"/>
      <c r="AI119" s="321"/>
      <c r="AJ119" s="323"/>
      <c r="AK119" s="329"/>
      <c r="AL119" s="327" t="str">
        <f t="shared" si="71"/>
        <v/>
      </c>
      <c r="AM119" s="328" t="str">
        <f t="shared" si="72"/>
        <v/>
      </c>
      <c r="AN119" s="258"/>
      <c r="AO119" s="538" t="str">
        <f>IFERROR(VLOOKUP(K119,【参考】数式用!$A$2:$N$57,14,FALSE),"")</f>
        <v/>
      </c>
      <c r="AP119" s="538" t="str">
        <f t="shared" si="73"/>
        <v/>
      </c>
      <c r="AQ119" s="542" t="str">
        <f t="shared" si="74"/>
        <v/>
      </c>
      <c r="AR119" s="542" t="str">
        <f t="shared" si="75"/>
        <v>キャリアパス要件Ⅰ・Ⅱ_</v>
      </c>
      <c r="AS119" s="522" t="str">
        <f t="shared" si="76"/>
        <v>入力済</v>
      </c>
      <c r="AT119" s="538" t="str">
        <f t="shared" si="77"/>
        <v/>
      </c>
      <c r="AU119" s="522" t="str">
        <f t="shared" si="78"/>
        <v>入力済</v>
      </c>
      <c r="AV119" s="522" t="str">
        <f t="shared" si="79"/>
        <v/>
      </c>
      <c r="AW119" s="522" t="str">
        <f t="shared" si="80"/>
        <v/>
      </c>
      <c r="AX119" s="538" t="str">
        <f t="shared" si="81"/>
        <v/>
      </c>
      <c r="AY119" s="522" t="str">
        <f>IFERROR(VLOOKUP(K119,【参考】数式用!$AR$3:$AS$49, 2, FALSE), "")</f>
        <v/>
      </c>
      <c r="AZ119" s="538" t="str">
        <f t="shared" si="82"/>
        <v/>
      </c>
      <c r="BA119" s="541" t="str">
        <f t="shared" si="83"/>
        <v>入力済</v>
      </c>
      <c r="BB119" s="522" t="str">
        <f>IFERROR(VLOOKUP(K119,【参考】数式用!$AX$3:$AY$59, 2, FALSE), "")</f>
        <v/>
      </c>
      <c r="BC119" s="538" t="str">
        <f t="shared" si="84"/>
        <v/>
      </c>
      <c r="BD119" s="541" t="str">
        <f t="shared" si="85"/>
        <v>入力済</v>
      </c>
      <c r="BE119" s="541" t="str">
        <f t="shared" si="86"/>
        <v/>
      </c>
      <c r="BF119" s="541" t="str">
        <f t="shared" si="87"/>
        <v/>
      </c>
      <c r="BG119" s="541" t="str">
        <f t="shared" si="88"/>
        <v/>
      </c>
      <c r="BH119" s="541" t="str">
        <f t="shared" si="89"/>
        <v/>
      </c>
      <c r="BI119" s="541" t="str">
        <f t="shared" si="90"/>
        <v/>
      </c>
      <c r="BL119" t="str">
        <f t="shared" si="91"/>
        <v/>
      </c>
      <c r="BM119" t="str">
        <f t="shared" si="92"/>
        <v/>
      </c>
      <c r="BN119" t="str">
        <f t="shared" si="93"/>
        <v/>
      </c>
      <c r="BO119" s="548" t="str">
        <f>IF(BN119="対象",ROUNDDOWN(L119*VLOOKUP(K119,【参考】数式用!$A$4:$J$42,10,FALSE)*AA119,0),"")</f>
        <v/>
      </c>
      <c r="BP119" t="str">
        <f t="shared" si="94"/>
        <v/>
      </c>
    </row>
    <row r="120" spans="1:68" ht="109.95" customHeight="1" thickBot="1">
      <c r="A120" s="306">
        <v>108</v>
      </c>
      <c r="B120" s="687" t="str">
        <f>IF(基本情報入力シート!B142="","",基本情報入力シート!B142)</f>
        <v/>
      </c>
      <c r="C120" s="688"/>
      <c r="D120" s="688"/>
      <c r="E120" s="688"/>
      <c r="F120" s="689"/>
      <c r="G120" s="330" t="str">
        <f>IF(基本情報入力シート!L142="", "", 基本情報入力シート!L142)</f>
        <v/>
      </c>
      <c r="H120" s="330" t="str">
        <f>IF(基本情報入力シート!Q142="", "", 基本情報入力シート!Q142)</f>
        <v/>
      </c>
      <c r="I120" s="330" t="str">
        <f>IF(基本情報入力シート!V142="", "", 基本情報入力シート!V142)</f>
        <v/>
      </c>
      <c r="J120" s="330" t="str">
        <f>IF(基本情報入力シート!W142="", "", 基本情報入力シート!W142)</f>
        <v/>
      </c>
      <c r="K120" s="330" t="str">
        <f>IF(基本情報入力シート!Z142="", "", 基本情報入力シート!Z142)</f>
        <v/>
      </c>
      <c r="L120" s="331" t="str">
        <f>IF(基本情報入力シート!AF142=0, "",基本情報入力シート!AF142)</f>
        <v/>
      </c>
      <c r="M120" s="507" t="str">
        <f>IF('別紙様式2-2（個票（４、５月））'!M120="","",'別紙様式2-2（個票（４、５月））'!M120)</f>
        <v/>
      </c>
      <c r="N120" s="506" t="str">
        <f>IF('別紙様式2-2（個票（４、５月））'!N120="","",'別紙様式2-2（個票（４、５月））'!N120)</f>
        <v/>
      </c>
      <c r="O120" s="289"/>
      <c r="P120" s="537" t="str">
        <f>IFERROR(VLOOKUP(K120,【参考】数式用!$A$2:$M$57,MATCH(O120,【参考】数式用!$G$3:$M$3,0)+6,0),"")</f>
        <v/>
      </c>
      <c r="Q120" s="334" t="s">
        <v>113</v>
      </c>
      <c r="R120" s="335"/>
      <c r="S120" s="336" t="s">
        <v>178</v>
      </c>
      <c r="T120" s="335"/>
      <c r="U120" s="336" t="s">
        <v>179</v>
      </c>
      <c r="V120" s="335"/>
      <c r="W120" s="336" t="s">
        <v>178</v>
      </c>
      <c r="X120" s="335"/>
      <c r="Y120" s="336" t="s">
        <v>115</v>
      </c>
      <c r="Z120" s="336" t="s">
        <v>181</v>
      </c>
      <c r="AA120" s="336" t="str">
        <f t="shared" si="68"/>
        <v/>
      </c>
      <c r="AB120" s="337" t="s">
        <v>182</v>
      </c>
      <c r="AC120" s="309" t="str">
        <f t="shared" si="69"/>
        <v/>
      </c>
      <c r="AD120" s="501" t="str">
        <f t="shared" si="70"/>
        <v/>
      </c>
      <c r="AE120" s="310" t="str">
        <f>IFERROR(ROUNDDOWN(ROUNDDOWN(ROUND(L120*VLOOKUP(K120,【参考】数式用!$A$2:$M$57,MATCH("処遇改善加算Ⅳ",【参考】数式用!$G$3:$M$3,0)+6,0),0),0)*AA120*0.5,0), "")</f>
        <v/>
      </c>
      <c r="AF120" s="321"/>
      <c r="AG120" s="322"/>
      <c r="AH120" s="322"/>
      <c r="AI120" s="321"/>
      <c r="AJ120" s="323"/>
      <c r="AK120" s="329"/>
      <c r="AL120" s="327" t="str">
        <f t="shared" si="71"/>
        <v/>
      </c>
      <c r="AM120" s="328" t="str">
        <f t="shared" si="72"/>
        <v/>
      </c>
      <c r="AN120" s="258"/>
      <c r="AO120" s="538" t="str">
        <f>IFERROR(VLOOKUP(K120,【参考】数式用!$A$2:$N$57,14,FALSE),"")</f>
        <v/>
      </c>
      <c r="AP120" s="538" t="str">
        <f t="shared" si="73"/>
        <v/>
      </c>
      <c r="AQ120" s="542" t="str">
        <f t="shared" si="74"/>
        <v/>
      </c>
      <c r="AR120" s="542" t="str">
        <f t="shared" si="75"/>
        <v>キャリアパス要件Ⅰ・Ⅱ_</v>
      </c>
      <c r="AS120" s="522" t="str">
        <f t="shared" si="76"/>
        <v>入力済</v>
      </c>
      <c r="AT120" s="538" t="str">
        <f t="shared" si="77"/>
        <v/>
      </c>
      <c r="AU120" s="522" t="str">
        <f t="shared" si="78"/>
        <v>入力済</v>
      </c>
      <c r="AV120" s="522" t="str">
        <f t="shared" si="79"/>
        <v/>
      </c>
      <c r="AW120" s="522" t="str">
        <f t="shared" si="80"/>
        <v/>
      </c>
      <c r="AX120" s="538" t="str">
        <f t="shared" si="81"/>
        <v/>
      </c>
      <c r="AY120" s="522" t="str">
        <f>IFERROR(VLOOKUP(K120,【参考】数式用!$AR$3:$AS$49, 2, FALSE), "")</f>
        <v/>
      </c>
      <c r="AZ120" s="538" t="str">
        <f t="shared" si="82"/>
        <v/>
      </c>
      <c r="BA120" s="541" t="str">
        <f t="shared" si="83"/>
        <v>入力済</v>
      </c>
      <c r="BB120" s="522" t="str">
        <f>IFERROR(VLOOKUP(K120,【参考】数式用!$AX$3:$AY$59, 2, FALSE), "")</f>
        <v/>
      </c>
      <c r="BC120" s="538" t="str">
        <f t="shared" si="84"/>
        <v/>
      </c>
      <c r="BD120" s="541" t="str">
        <f t="shared" si="85"/>
        <v>入力済</v>
      </c>
      <c r="BE120" s="541" t="str">
        <f t="shared" si="86"/>
        <v/>
      </c>
      <c r="BF120" s="541" t="str">
        <f t="shared" si="87"/>
        <v/>
      </c>
      <c r="BG120" s="541" t="str">
        <f t="shared" si="88"/>
        <v/>
      </c>
      <c r="BH120" s="541" t="str">
        <f t="shared" si="89"/>
        <v/>
      </c>
      <c r="BI120" s="541" t="str">
        <f t="shared" si="90"/>
        <v/>
      </c>
      <c r="BL120" t="str">
        <f t="shared" si="91"/>
        <v/>
      </c>
      <c r="BM120" t="str">
        <f t="shared" si="92"/>
        <v/>
      </c>
      <c r="BN120" t="str">
        <f t="shared" si="93"/>
        <v/>
      </c>
      <c r="BO120" s="548" t="str">
        <f>IF(BN120="対象",ROUNDDOWN(L120*VLOOKUP(K120,【参考】数式用!$A$4:$J$42,10,FALSE)*AA120,0),"")</f>
        <v/>
      </c>
      <c r="BP120" t="str">
        <f t="shared" si="94"/>
        <v/>
      </c>
    </row>
    <row r="121" spans="1:68" ht="109.95" customHeight="1" thickBot="1">
      <c r="A121" s="306">
        <v>109</v>
      </c>
      <c r="B121" s="687" t="str">
        <f>IF(基本情報入力シート!B143="","",基本情報入力シート!B143)</f>
        <v/>
      </c>
      <c r="C121" s="688"/>
      <c r="D121" s="688"/>
      <c r="E121" s="688"/>
      <c r="F121" s="689"/>
      <c r="G121" s="330" t="str">
        <f>IF(基本情報入力シート!L143="", "", 基本情報入力シート!L143)</f>
        <v/>
      </c>
      <c r="H121" s="330" t="str">
        <f>IF(基本情報入力シート!Q143="", "", 基本情報入力シート!Q143)</f>
        <v/>
      </c>
      <c r="I121" s="330" t="str">
        <f>IF(基本情報入力シート!V143="", "", 基本情報入力シート!V143)</f>
        <v/>
      </c>
      <c r="J121" s="330" t="str">
        <f>IF(基本情報入力シート!W143="", "", 基本情報入力シート!W143)</f>
        <v/>
      </c>
      <c r="K121" s="330" t="str">
        <f>IF(基本情報入力シート!Z143="", "", 基本情報入力シート!Z143)</f>
        <v/>
      </c>
      <c r="L121" s="331" t="str">
        <f>IF(基本情報入力シート!AF143=0, "",基本情報入力シート!AF143)</f>
        <v/>
      </c>
      <c r="M121" s="507" t="str">
        <f>IF('別紙様式2-2（個票（４、５月））'!M121="","",'別紙様式2-2（個票（４、５月））'!M121)</f>
        <v/>
      </c>
      <c r="N121" s="506" t="str">
        <f>IF('別紙様式2-2（個票（４、５月））'!N121="","",'別紙様式2-2（個票（４、５月））'!N121)</f>
        <v/>
      </c>
      <c r="O121" s="289"/>
      <c r="P121" s="537" t="str">
        <f>IFERROR(VLOOKUP(K121,【参考】数式用!$A$2:$M$57,MATCH(O121,【参考】数式用!$G$3:$M$3,0)+6,0),"")</f>
        <v/>
      </c>
      <c r="Q121" s="334" t="s">
        <v>113</v>
      </c>
      <c r="R121" s="335"/>
      <c r="S121" s="336" t="s">
        <v>178</v>
      </c>
      <c r="T121" s="335"/>
      <c r="U121" s="336" t="s">
        <v>179</v>
      </c>
      <c r="V121" s="335"/>
      <c r="W121" s="336" t="s">
        <v>178</v>
      </c>
      <c r="X121" s="335"/>
      <c r="Y121" s="336" t="s">
        <v>115</v>
      </c>
      <c r="Z121" s="336" t="s">
        <v>181</v>
      </c>
      <c r="AA121" s="336" t="str">
        <f t="shared" si="68"/>
        <v/>
      </c>
      <c r="AB121" s="337" t="s">
        <v>182</v>
      </c>
      <c r="AC121" s="309" t="str">
        <f t="shared" si="69"/>
        <v/>
      </c>
      <c r="AD121" s="501" t="str">
        <f t="shared" si="70"/>
        <v/>
      </c>
      <c r="AE121" s="310" t="str">
        <f>IFERROR(ROUNDDOWN(ROUNDDOWN(ROUND(L121*VLOOKUP(K121,【参考】数式用!$A$2:$M$57,MATCH("処遇改善加算Ⅳ",【参考】数式用!$G$3:$M$3,0)+6,0),0),0)*AA121*0.5,0), "")</f>
        <v/>
      </c>
      <c r="AF121" s="321"/>
      <c r="AG121" s="322"/>
      <c r="AH121" s="322"/>
      <c r="AI121" s="321"/>
      <c r="AJ121" s="323"/>
      <c r="AK121" s="329"/>
      <c r="AL121" s="327" t="str">
        <f t="shared" si="71"/>
        <v/>
      </c>
      <c r="AM121" s="328" t="str">
        <f t="shared" si="72"/>
        <v/>
      </c>
      <c r="AN121" s="258"/>
      <c r="AO121" s="538" t="str">
        <f>IFERROR(VLOOKUP(K121,【参考】数式用!$A$2:$N$57,14,FALSE),"")</f>
        <v/>
      </c>
      <c r="AP121" s="538" t="str">
        <f t="shared" si="73"/>
        <v/>
      </c>
      <c r="AQ121" s="542" t="str">
        <f t="shared" si="74"/>
        <v/>
      </c>
      <c r="AR121" s="542" t="str">
        <f t="shared" si="75"/>
        <v>キャリアパス要件Ⅰ・Ⅱ_</v>
      </c>
      <c r="AS121" s="522" t="str">
        <f t="shared" si="76"/>
        <v>入力済</v>
      </c>
      <c r="AT121" s="538" t="str">
        <f t="shared" si="77"/>
        <v/>
      </c>
      <c r="AU121" s="522" t="str">
        <f t="shared" si="78"/>
        <v>入力済</v>
      </c>
      <c r="AV121" s="522" t="str">
        <f t="shared" si="79"/>
        <v/>
      </c>
      <c r="AW121" s="522" t="str">
        <f t="shared" si="80"/>
        <v/>
      </c>
      <c r="AX121" s="538" t="str">
        <f t="shared" si="81"/>
        <v/>
      </c>
      <c r="AY121" s="522" t="str">
        <f>IFERROR(VLOOKUP(K121,【参考】数式用!$AR$3:$AS$49, 2, FALSE), "")</f>
        <v/>
      </c>
      <c r="AZ121" s="538" t="str">
        <f t="shared" si="82"/>
        <v/>
      </c>
      <c r="BA121" s="541" t="str">
        <f t="shared" si="83"/>
        <v>入力済</v>
      </c>
      <c r="BB121" s="522" t="str">
        <f>IFERROR(VLOOKUP(K121,【参考】数式用!$AX$3:$AY$59, 2, FALSE), "")</f>
        <v/>
      </c>
      <c r="BC121" s="538" t="str">
        <f t="shared" si="84"/>
        <v/>
      </c>
      <c r="BD121" s="541" t="str">
        <f t="shared" si="85"/>
        <v>入力済</v>
      </c>
      <c r="BE121" s="541" t="str">
        <f t="shared" si="86"/>
        <v/>
      </c>
      <c r="BF121" s="541" t="str">
        <f t="shared" si="87"/>
        <v/>
      </c>
      <c r="BG121" s="541" t="str">
        <f t="shared" si="88"/>
        <v/>
      </c>
      <c r="BH121" s="541" t="str">
        <f t="shared" si="89"/>
        <v/>
      </c>
      <c r="BI121" s="541" t="str">
        <f t="shared" si="90"/>
        <v/>
      </c>
      <c r="BL121" t="str">
        <f t="shared" si="91"/>
        <v/>
      </c>
      <c r="BM121" t="str">
        <f t="shared" si="92"/>
        <v/>
      </c>
      <c r="BN121" t="str">
        <f t="shared" si="93"/>
        <v/>
      </c>
      <c r="BO121" s="548" t="str">
        <f>IF(BN121="対象",ROUNDDOWN(L121*VLOOKUP(K121,【参考】数式用!$A$4:$J$42,10,FALSE)*AA121,0),"")</f>
        <v/>
      </c>
      <c r="BP121" t="str">
        <f t="shared" si="94"/>
        <v/>
      </c>
    </row>
    <row r="122" spans="1:68" ht="109.95" customHeight="1" thickBot="1">
      <c r="A122" s="306">
        <v>110</v>
      </c>
      <c r="B122" s="687" t="str">
        <f>IF(基本情報入力シート!B144="","",基本情報入力シート!B144)</f>
        <v/>
      </c>
      <c r="C122" s="688"/>
      <c r="D122" s="688"/>
      <c r="E122" s="688"/>
      <c r="F122" s="689"/>
      <c r="G122" s="330" t="str">
        <f>IF(基本情報入力シート!L144="", "", 基本情報入力シート!L144)</f>
        <v/>
      </c>
      <c r="H122" s="330" t="str">
        <f>IF(基本情報入力シート!Q144="", "", 基本情報入力シート!Q144)</f>
        <v/>
      </c>
      <c r="I122" s="330" t="str">
        <f>IF(基本情報入力シート!V144="", "", 基本情報入力シート!V144)</f>
        <v/>
      </c>
      <c r="J122" s="330" t="str">
        <f>IF(基本情報入力シート!W144="", "", 基本情報入力シート!W144)</f>
        <v/>
      </c>
      <c r="K122" s="330" t="str">
        <f>IF(基本情報入力シート!Z144="", "", 基本情報入力シート!Z144)</f>
        <v/>
      </c>
      <c r="L122" s="331" t="str">
        <f>IF(基本情報入力シート!AF144=0, "",基本情報入力シート!AF144)</f>
        <v/>
      </c>
      <c r="M122" s="507" t="str">
        <f>IF('別紙様式2-2（個票（４、５月））'!M122="","",'別紙様式2-2（個票（４、５月））'!M122)</f>
        <v/>
      </c>
      <c r="N122" s="506" t="str">
        <f>IF('別紙様式2-2（個票（４、５月））'!N122="","",'別紙様式2-2（個票（４、５月））'!N122)</f>
        <v/>
      </c>
      <c r="O122" s="289"/>
      <c r="P122" s="537" t="str">
        <f>IFERROR(VLOOKUP(K122,【参考】数式用!$A$2:$M$57,MATCH(O122,【参考】数式用!$G$3:$M$3,0)+6,0),"")</f>
        <v/>
      </c>
      <c r="Q122" s="334" t="s">
        <v>113</v>
      </c>
      <c r="R122" s="335"/>
      <c r="S122" s="336" t="s">
        <v>178</v>
      </c>
      <c r="T122" s="335"/>
      <c r="U122" s="336" t="s">
        <v>179</v>
      </c>
      <c r="V122" s="335"/>
      <c r="W122" s="336" t="s">
        <v>178</v>
      </c>
      <c r="X122" s="335"/>
      <c r="Y122" s="336" t="s">
        <v>115</v>
      </c>
      <c r="Z122" s="336" t="s">
        <v>181</v>
      </c>
      <c r="AA122" s="336" t="str">
        <f t="shared" si="68"/>
        <v/>
      </c>
      <c r="AB122" s="337" t="s">
        <v>182</v>
      </c>
      <c r="AC122" s="309" t="str">
        <f t="shared" si="69"/>
        <v/>
      </c>
      <c r="AD122" s="501" t="str">
        <f t="shared" si="70"/>
        <v/>
      </c>
      <c r="AE122" s="310" t="str">
        <f>IFERROR(ROUNDDOWN(ROUNDDOWN(ROUND(L122*VLOOKUP(K122,【参考】数式用!$A$2:$M$57,MATCH("処遇改善加算Ⅳ",【参考】数式用!$G$3:$M$3,0)+6,0),0),0)*AA122*0.5,0), "")</f>
        <v/>
      </c>
      <c r="AF122" s="321"/>
      <c r="AG122" s="322"/>
      <c r="AH122" s="322"/>
      <c r="AI122" s="321"/>
      <c r="AJ122" s="323"/>
      <c r="AK122" s="329"/>
      <c r="AL122" s="327" t="str">
        <f t="shared" si="71"/>
        <v/>
      </c>
      <c r="AM122" s="328" t="str">
        <f t="shared" si="72"/>
        <v/>
      </c>
      <c r="AN122" s="258"/>
      <c r="AO122" s="538" t="str">
        <f>IFERROR(VLOOKUP(K122,【参考】数式用!$A$2:$N$57,14,FALSE),"")</f>
        <v/>
      </c>
      <c r="AP122" s="538" t="str">
        <f t="shared" si="73"/>
        <v/>
      </c>
      <c r="AQ122" s="542" t="str">
        <f t="shared" si="74"/>
        <v/>
      </c>
      <c r="AR122" s="542" t="str">
        <f t="shared" si="75"/>
        <v>キャリアパス要件Ⅰ・Ⅱ_</v>
      </c>
      <c r="AS122" s="522" t="str">
        <f t="shared" si="76"/>
        <v>入力済</v>
      </c>
      <c r="AT122" s="538" t="str">
        <f t="shared" si="77"/>
        <v/>
      </c>
      <c r="AU122" s="522" t="str">
        <f t="shared" si="78"/>
        <v>入力済</v>
      </c>
      <c r="AV122" s="522" t="str">
        <f t="shared" si="79"/>
        <v/>
      </c>
      <c r="AW122" s="522" t="str">
        <f t="shared" si="80"/>
        <v/>
      </c>
      <c r="AX122" s="538" t="str">
        <f t="shared" si="81"/>
        <v/>
      </c>
      <c r="AY122" s="522" t="str">
        <f>IFERROR(VLOOKUP(K122,【参考】数式用!$AR$3:$AS$49, 2, FALSE), "")</f>
        <v/>
      </c>
      <c r="AZ122" s="538" t="str">
        <f t="shared" si="82"/>
        <v/>
      </c>
      <c r="BA122" s="541" t="str">
        <f t="shared" si="83"/>
        <v>入力済</v>
      </c>
      <c r="BB122" s="522" t="str">
        <f>IFERROR(VLOOKUP(K122,【参考】数式用!$AX$3:$AY$59, 2, FALSE), "")</f>
        <v/>
      </c>
      <c r="BC122" s="538" t="str">
        <f t="shared" si="84"/>
        <v/>
      </c>
      <c r="BD122" s="541" t="str">
        <f t="shared" si="85"/>
        <v>入力済</v>
      </c>
      <c r="BE122" s="541" t="str">
        <f t="shared" si="86"/>
        <v/>
      </c>
      <c r="BF122" s="541" t="str">
        <f t="shared" si="87"/>
        <v/>
      </c>
      <c r="BG122" s="541" t="str">
        <f t="shared" si="88"/>
        <v/>
      </c>
      <c r="BH122" s="541" t="str">
        <f t="shared" si="89"/>
        <v/>
      </c>
      <c r="BI122" s="541" t="str">
        <f t="shared" si="90"/>
        <v/>
      </c>
      <c r="BL122" t="str">
        <f t="shared" si="91"/>
        <v/>
      </c>
      <c r="BM122" t="str">
        <f t="shared" si="92"/>
        <v/>
      </c>
      <c r="BN122" t="str">
        <f t="shared" si="93"/>
        <v/>
      </c>
      <c r="BO122" s="548" t="str">
        <f>IF(BN122="対象",ROUNDDOWN(L122*VLOOKUP(K122,【参考】数式用!$A$4:$J$42,10,FALSE)*AA122,0),"")</f>
        <v/>
      </c>
      <c r="BP122" t="str">
        <f t="shared" si="94"/>
        <v/>
      </c>
    </row>
    <row r="123" spans="1:68" ht="109.95" customHeight="1" thickBot="1">
      <c r="A123" s="306">
        <v>111</v>
      </c>
      <c r="B123" s="687" t="str">
        <f>IF(基本情報入力シート!B145="","",基本情報入力シート!B145)</f>
        <v/>
      </c>
      <c r="C123" s="688"/>
      <c r="D123" s="688"/>
      <c r="E123" s="688"/>
      <c r="F123" s="689"/>
      <c r="G123" s="330" t="str">
        <f>IF(基本情報入力シート!L145="", "", 基本情報入力シート!L145)</f>
        <v/>
      </c>
      <c r="H123" s="330" t="str">
        <f>IF(基本情報入力シート!Q145="", "", 基本情報入力シート!Q145)</f>
        <v/>
      </c>
      <c r="I123" s="330" t="str">
        <f>IF(基本情報入力シート!V145="", "", 基本情報入力シート!V145)</f>
        <v/>
      </c>
      <c r="J123" s="330" t="str">
        <f>IF(基本情報入力シート!W145="", "", 基本情報入力シート!W145)</f>
        <v/>
      </c>
      <c r="K123" s="330" t="str">
        <f>IF(基本情報入力シート!Z145="", "", 基本情報入力シート!Z145)</f>
        <v/>
      </c>
      <c r="L123" s="331" t="str">
        <f>IF(基本情報入力シート!AF145=0, "",基本情報入力シート!AF145)</f>
        <v/>
      </c>
      <c r="M123" s="507" t="str">
        <f>IF('別紙様式2-2（個票（４、５月））'!M123="","",'別紙様式2-2（個票（４、５月））'!M123)</f>
        <v/>
      </c>
      <c r="N123" s="506" t="str">
        <f>IF('別紙様式2-2（個票（４、５月））'!N123="","",'別紙様式2-2（個票（４、５月））'!N123)</f>
        <v/>
      </c>
      <c r="O123" s="289"/>
      <c r="P123" s="537" t="str">
        <f>IFERROR(VLOOKUP(K123,【参考】数式用!$A$2:$M$57,MATCH(O123,【参考】数式用!$G$3:$M$3,0)+6,0),"")</f>
        <v/>
      </c>
      <c r="Q123" s="334" t="s">
        <v>113</v>
      </c>
      <c r="R123" s="335"/>
      <c r="S123" s="336" t="s">
        <v>178</v>
      </c>
      <c r="T123" s="335"/>
      <c r="U123" s="336" t="s">
        <v>179</v>
      </c>
      <c r="V123" s="335"/>
      <c r="W123" s="336" t="s">
        <v>178</v>
      </c>
      <c r="X123" s="335"/>
      <c r="Y123" s="336" t="s">
        <v>115</v>
      </c>
      <c r="Z123" s="336" t="s">
        <v>181</v>
      </c>
      <c r="AA123" s="336" t="str">
        <f t="shared" si="68"/>
        <v/>
      </c>
      <c r="AB123" s="337" t="s">
        <v>182</v>
      </c>
      <c r="AC123" s="309" t="str">
        <f t="shared" si="69"/>
        <v/>
      </c>
      <c r="AD123" s="501" t="str">
        <f t="shared" si="70"/>
        <v/>
      </c>
      <c r="AE123" s="310" t="str">
        <f>IFERROR(ROUNDDOWN(ROUNDDOWN(ROUND(L123*VLOOKUP(K123,【参考】数式用!$A$2:$M$57,MATCH("処遇改善加算Ⅳ",【参考】数式用!$G$3:$M$3,0)+6,0),0),0)*AA123*0.5,0), "")</f>
        <v/>
      </c>
      <c r="AF123" s="321"/>
      <c r="AG123" s="322"/>
      <c r="AH123" s="322"/>
      <c r="AI123" s="321"/>
      <c r="AJ123" s="323"/>
      <c r="AK123" s="329"/>
      <c r="AL123" s="327" t="str">
        <f t="shared" si="71"/>
        <v/>
      </c>
      <c r="AM123" s="328" t="str">
        <f t="shared" si="72"/>
        <v/>
      </c>
      <c r="AN123" s="258"/>
      <c r="AO123" s="538" t="str">
        <f>IFERROR(VLOOKUP(K123,【参考】数式用!$A$2:$N$57,14,FALSE),"")</f>
        <v/>
      </c>
      <c r="AP123" s="538" t="str">
        <f t="shared" si="73"/>
        <v/>
      </c>
      <c r="AQ123" s="542" t="str">
        <f t="shared" si="74"/>
        <v/>
      </c>
      <c r="AR123" s="542" t="str">
        <f t="shared" si="75"/>
        <v>キャリアパス要件Ⅰ・Ⅱ_</v>
      </c>
      <c r="AS123" s="522" t="str">
        <f t="shared" si="76"/>
        <v>入力済</v>
      </c>
      <c r="AT123" s="538" t="str">
        <f t="shared" si="77"/>
        <v/>
      </c>
      <c r="AU123" s="522" t="str">
        <f t="shared" si="78"/>
        <v>入力済</v>
      </c>
      <c r="AV123" s="522" t="str">
        <f t="shared" si="79"/>
        <v/>
      </c>
      <c r="AW123" s="522" t="str">
        <f t="shared" si="80"/>
        <v/>
      </c>
      <c r="AX123" s="538" t="str">
        <f t="shared" si="81"/>
        <v/>
      </c>
      <c r="AY123" s="522" t="str">
        <f>IFERROR(VLOOKUP(K123,【参考】数式用!$AR$3:$AS$49, 2, FALSE), "")</f>
        <v/>
      </c>
      <c r="AZ123" s="538" t="str">
        <f t="shared" si="82"/>
        <v/>
      </c>
      <c r="BA123" s="541" t="str">
        <f t="shared" si="83"/>
        <v>入力済</v>
      </c>
      <c r="BB123" s="522" t="str">
        <f>IFERROR(VLOOKUP(K123,【参考】数式用!$AX$3:$AY$59, 2, FALSE), "")</f>
        <v/>
      </c>
      <c r="BC123" s="538" t="str">
        <f t="shared" si="84"/>
        <v/>
      </c>
      <c r="BD123" s="541" t="str">
        <f t="shared" si="85"/>
        <v>入力済</v>
      </c>
      <c r="BE123" s="541" t="str">
        <f t="shared" si="86"/>
        <v/>
      </c>
      <c r="BF123" s="541" t="str">
        <f t="shared" si="87"/>
        <v/>
      </c>
      <c r="BG123" s="541" t="str">
        <f t="shared" si="88"/>
        <v/>
      </c>
      <c r="BH123" s="541" t="str">
        <f t="shared" si="89"/>
        <v/>
      </c>
      <c r="BI123" s="541" t="str">
        <f t="shared" si="90"/>
        <v/>
      </c>
      <c r="BL123" t="str">
        <f t="shared" si="91"/>
        <v/>
      </c>
      <c r="BM123" t="str">
        <f t="shared" si="92"/>
        <v/>
      </c>
      <c r="BN123" t="str">
        <f t="shared" si="93"/>
        <v/>
      </c>
      <c r="BO123" s="548" t="str">
        <f>IF(BN123="対象",ROUNDDOWN(L123*VLOOKUP(K123,【参考】数式用!$A$4:$J$42,10,FALSE)*AA123,0),"")</f>
        <v/>
      </c>
      <c r="BP123" t="str">
        <f t="shared" si="94"/>
        <v/>
      </c>
    </row>
    <row r="124" spans="1:68" ht="109.95" customHeight="1" thickBot="1">
      <c r="A124" s="306">
        <v>112</v>
      </c>
      <c r="B124" s="687" t="str">
        <f>IF(基本情報入力シート!B146="","",基本情報入力シート!B146)</f>
        <v/>
      </c>
      <c r="C124" s="688"/>
      <c r="D124" s="688"/>
      <c r="E124" s="688"/>
      <c r="F124" s="689"/>
      <c r="G124" s="330" t="str">
        <f>IF(基本情報入力シート!L146="", "", 基本情報入力シート!L146)</f>
        <v/>
      </c>
      <c r="H124" s="330" t="str">
        <f>IF(基本情報入力シート!Q146="", "", 基本情報入力シート!Q146)</f>
        <v/>
      </c>
      <c r="I124" s="330" t="str">
        <f>IF(基本情報入力シート!V146="", "", 基本情報入力シート!V146)</f>
        <v/>
      </c>
      <c r="J124" s="330" t="str">
        <f>IF(基本情報入力シート!W146="", "", 基本情報入力シート!W146)</f>
        <v/>
      </c>
      <c r="K124" s="330" t="str">
        <f>IF(基本情報入力シート!Z146="", "", 基本情報入力シート!Z146)</f>
        <v/>
      </c>
      <c r="L124" s="331" t="str">
        <f>IF(基本情報入力シート!AF146=0, "",基本情報入力シート!AF146)</f>
        <v/>
      </c>
      <c r="M124" s="507" t="str">
        <f>IF('別紙様式2-2（個票（４、５月））'!M124="","",'別紙様式2-2（個票（４、５月））'!M124)</f>
        <v/>
      </c>
      <c r="N124" s="506" t="str">
        <f>IF('別紙様式2-2（個票（４、５月））'!N124="","",'別紙様式2-2（個票（４、５月））'!N124)</f>
        <v/>
      </c>
      <c r="O124" s="289"/>
      <c r="P124" s="537" t="str">
        <f>IFERROR(VLOOKUP(K124,【参考】数式用!$A$2:$M$57,MATCH(O124,【参考】数式用!$G$3:$M$3,0)+6,0),"")</f>
        <v/>
      </c>
      <c r="Q124" s="334" t="s">
        <v>113</v>
      </c>
      <c r="R124" s="335"/>
      <c r="S124" s="336" t="s">
        <v>178</v>
      </c>
      <c r="T124" s="335"/>
      <c r="U124" s="336" t="s">
        <v>179</v>
      </c>
      <c r="V124" s="335"/>
      <c r="W124" s="336" t="s">
        <v>178</v>
      </c>
      <c r="X124" s="335"/>
      <c r="Y124" s="336" t="s">
        <v>115</v>
      </c>
      <c r="Z124" s="336" t="s">
        <v>181</v>
      </c>
      <c r="AA124" s="336" t="str">
        <f t="shared" si="68"/>
        <v/>
      </c>
      <c r="AB124" s="337" t="s">
        <v>182</v>
      </c>
      <c r="AC124" s="309" t="str">
        <f t="shared" si="69"/>
        <v/>
      </c>
      <c r="AD124" s="501" t="str">
        <f t="shared" si="70"/>
        <v/>
      </c>
      <c r="AE124" s="310" t="str">
        <f>IFERROR(ROUNDDOWN(ROUNDDOWN(ROUND(L124*VLOOKUP(K124,【参考】数式用!$A$2:$M$57,MATCH("処遇改善加算Ⅳ",【参考】数式用!$G$3:$M$3,0)+6,0),0),0)*AA124*0.5,0), "")</f>
        <v/>
      </c>
      <c r="AF124" s="321"/>
      <c r="AG124" s="322"/>
      <c r="AH124" s="322"/>
      <c r="AI124" s="321"/>
      <c r="AJ124" s="323"/>
      <c r="AK124" s="329"/>
      <c r="AL124" s="327" t="str">
        <f t="shared" si="71"/>
        <v/>
      </c>
      <c r="AM124" s="328" t="str">
        <f t="shared" si="72"/>
        <v/>
      </c>
      <c r="AN124" s="258"/>
      <c r="AO124" s="538" t="str">
        <f>IFERROR(VLOOKUP(K124,【参考】数式用!$A$2:$N$57,14,FALSE),"")</f>
        <v/>
      </c>
      <c r="AP124" s="538" t="str">
        <f t="shared" si="73"/>
        <v/>
      </c>
      <c r="AQ124" s="542" t="str">
        <f t="shared" si="74"/>
        <v/>
      </c>
      <c r="AR124" s="542" t="str">
        <f t="shared" si="75"/>
        <v>キャリアパス要件Ⅰ・Ⅱ_</v>
      </c>
      <c r="AS124" s="522" t="str">
        <f t="shared" si="76"/>
        <v>入力済</v>
      </c>
      <c r="AT124" s="538" t="str">
        <f t="shared" si="77"/>
        <v/>
      </c>
      <c r="AU124" s="522" t="str">
        <f t="shared" si="78"/>
        <v>入力済</v>
      </c>
      <c r="AV124" s="522" t="str">
        <f t="shared" si="79"/>
        <v/>
      </c>
      <c r="AW124" s="522" t="str">
        <f t="shared" si="80"/>
        <v/>
      </c>
      <c r="AX124" s="538" t="str">
        <f t="shared" si="81"/>
        <v/>
      </c>
      <c r="AY124" s="522" t="str">
        <f>IFERROR(VLOOKUP(K124,【参考】数式用!$AR$3:$AS$49, 2, FALSE), "")</f>
        <v/>
      </c>
      <c r="AZ124" s="538" t="str">
        <f t="shared" si="82"/>
        <v/>
      </c>
      <c r="BA124" s="541" t="str">
        <f t="shared" si="83"/>
        <v>入力済</v>
      </c>
      <c r="BB124" s="522" t="str">
        <f>IFERROR(VLOOKUP(K124,【参考】数式用!$AX$3:$AY$59, 2, FALSE), "")</f>
        <v/>
      </c>
      <c r="BC124" s="538" t="str">
        <f t="shared" si="84"/>
        <v/>
      </c>
      <c r="BD124" s="541" t="str">
        <f t="shared" si="85"/>
        <v>入力済</v>
      </c>
      <c r="BE124" s="541" t="str">
        <f t="shared" si="86"/>
        <v/>
      </c>
      <c r="BF124" s="541" t="str">
        <f t="shared" si="87"/>
        <v/>
      </c>
      <c r="BG124" s="541" t="str">
        <f t="shared" si="88"/>
        <v/>
      </c>
      <c r="BH124" s="541" t="str">
        <f t="shared" si="89"/>
        <v/>
      </c>
      <c r="BI124" s="541" t="str">
        <f t="shared" si="90"/>
        <v/>
      </c>
      <c r="BL124" t="str">
        <f t="shared" si="91"/>
        <v/>
      </c>
      <c r="BM124" t="str">
        <f t="shared" si="92"/>
        <v/>
      </c>
      <c r="BN124" t="str">
        <f t="shared" si="93"/>
        <v/>
      </c>
      <c r="BO124" s="548" t="str">
        <f>IF(BN124="対象",ROUNDDOWN(L124*VLOOKUP(K124,【参考】数式用!$A$4:$J$42,10,FALSE)*AA124,0),"")</f>
        <v/>
      </c>
      <c r="BP124" t="str">
        <f t="shared" si="94"/>
        <v/>
      </c>
    </row>
    <row r="125" spans="1:68" ht="109.95" customHeight="1" thickBot="1">
      <c r="A125" s="306">
        <v>113</v>
      </c>
      <c r="B125" s="687" t="str">
        <f>IF(基本情報入力シート!B147="","",基本情報入力シート!B147)</f>
        <v/>
      </c>
      <c r="C125" s="688"/>
      <c r="D125" s="688"/>
      <c r="E125" s="688"/>
      <c r="F125" s="689"/>
      <c r="G125" s="330" t="str">
        <f>IF(基本情報入力シート!L147="", "", 基本情報入力シート!L147)</f>
        <v/>
      </c>
      <c r="H125" s="330" t="str">
        <f>IF(基本情報入力シート!Q147="", "", 基本情報入力シート!Q147)</f>
        <v/>
      </c>
      <c r="I125" s="330" t="str">
        <f>IF(基本情報入力シート!V147="", "", 基本情報入力シート!V147)</f>
        <v/>
      </c>
      <c r="J125" s="330" t="str">
        <f>IF(基本情報入力シート!W147="", "", 基本情報入力シート!W147)</f>
        <v/>
      </c>
      <c r="K125" s="330" t="str">
        <f>IF(基本情報入力シート!Z147="", "", 基本情報入力シート!Z147)</f>
        <v/>
      </c>
      <c r="L125" s="331" t="str">
        <f>IF(基本情報入力シート!AF147=0, "",基本情報入力シート!AF147)</f>
        <v/>
      </c>
      <c r="M125" s="507" t="str">
        <f>IF('別紙様式2-2（個票（４、５月））'!M125="","",'別紙様式2-2（個票（４、５月））'!M125)</f>
        <v/>
      </c>
      <c r="N125" s="506" t="str">
        <f>IF('別紙様式2-2（個票（４、５月））'!N125="","",'別紙様式2-2（個票（４、５月））'!N125)</f>
        <v/>
      </c>
      <c r="O125" s="289"/>
      <c r="P125" s="537" t="str">
        <f>IFERROR(VLOOKUP(K125,【参考】数式用!$A$2:$M$57,MATCH(O125,【参考】数式用!$G$3:$M$3,0)+6,0),"")</f>
        <v/>
      </c>
      <c r="Q125" s="334" t="s">
        <v>113</v>
      </c>
      <c r="R125" s="335"/>
      <c r="S125" s="336" t="s">
        <v>178</v>
      </c>
      <c r="T125" s="335"/>
      <c r="U125" s="336" t="s">
        <v>179</v>
      </c>
      <c r="V125" s="335"/>
      <c r="W125" s="336" t="s">
        <v>178</v>
      </c>
      <c r="X125" s="335"/>
      <c r="Y125" s="336" t="s">
        <v>115</v>
      </c>
      <c r="Z125" s="336" t="s">
        <v>181</v>
      </c>
      <c r="AA125" s="336" t="str">
        <f t="shared" si="68"/>
        <v/>
      </c>
      <c r="AB125" s="337" t="s">
        <v>182</v>
      </c>
      <c r="AC125" s="309" t="str">
        <f t="shared" si="69"/>
        <v/>
      </c>
      <c r="AD125" s="501" t="str">
        <f t="shared" si="70"/>
        <v/>
      </c>
      <c r="AE125" s="310" t="str">
        <f>IFERROR(ROUNDDOWN(ROUNDDOWN(ROUND(L125*VLOOKUP(K125,【参考】数式用!$A$2:$M$57,MATCH("処遇改善加算Ⅳ",【参考】数式用!$G$3:$M$3,0)+6,0),0),0)*AA125*0.5,0), "")</f>
        <v/>
      </c>
      <c r="AF125" s="321"/>
      <c r="AG125" s="322"/>
      <c r="AH125" s="322"/>
      <c r="AI125" s="321"/>
      <c r="AJ125" s="323"/>
      <c r="AK125" s="329"/>
      <c r="AL125" s="327" t="str">
        <f t="shared" si="71"/>
        <v/>
      </c>
      <c r="AM125" s="328" t="str">
        <f t="shared" si="72"/>
        <v/>
      </c>
      <c r="AN125" s="258"/>
      <c r="AO125" s="538" t="str">
        <f>IFERROR(VLOOKUP(K125,【参考】数式用!$A$2:$N$57,14,FALSE),"")</f>
        <v/>
      </c>
      <c r="AP125" s="538" t="str">
        <f t="shared" si="73"/>
        <v/>
      </c>
      <c r="AQ125" s="542" t="str">
        <f t="shared" si="74"/>
        <v/>
      </c>
      <c r="AR125" s="542" t="str">
        <f t="shared" si="75"/>
        <v>キャリアパス要件Ⅰ・Ⅱ_</v>
      </c>
      <c r="AS125" s="522" t="str">
        <f t="shared" si="76"/>
        <v>入力済</v>
      </c>
      <c r="AT125" s="538" t="str">
        <f t="shared" si="77"/>
        <v/>
      </c>
      <c r="AU125" s="522" t="str">
        <f t="shared" si="78"/>
        <v>入力済</v>
      </c>
      <c r="AV125" s="522" t="str">
        <f t="shared" si="79"/>
        <v/>
      </c>
      <c r="AW125" s="522" t="str">
        <f t="shared" si="80"/>
        <v/>
      </c>
      <c r="AX125" s="538" t="str">
        <f t="shared" si="81"/>
        <v/>
      </c>
      <c r="AY125" s="522" t="str">
        <f>IFERROR(VLOOKUP(K125,【参考】数式用!$AR$3:$AS$49, 2, FALSE), "")</f>
        <v/>
      </c>
      <c r="AZ125" s="538" t="str">
        <f t="shared" si="82"/>
        <v/>
      </c>
      <c r="BA125" s="541" t="str">
        <f t="shared" si="83"/>
        <v>入力済</v>
      </c>
      <c r="BB125" s="522" t="str">
        <f>IFERROR(VLOOKUP(K125,【参考】数式用!$AX$3:$AY$59, 2, FALSE), "")</f>
        <v/>
      </c>
      <c r="BC125" s="538" t="str">
        <f t="shared" si="84"/>
        <v/>
      </c>
      <c r="BD125" s="541" t="str">
        <f t="shared" si="85"/>
        <v>入力済</v>
      </c>
      <c r="BE125" s="541" t="str">
        <f t="shared" si="86"/>
        <v/>
      </c>
      <c r="BF125" s="541" t="str">
        <f t="shared" si="87"/>
        <v/>
      </c>
      <c r="BG125" s="541" t="str">
        <f t="shared" si="88"/>
        <v/>
      </c>
      <c r="BH125" s="541" t="str">
        <f t="shared" si="89"/>
        <v/>
      </c>
      <c r="BI125" s="541" t="str">
        <f t="shared" si="90"/>
        <v/>
      </c>
      <c r="BL125" t="str">
        <f t="shared" si="91"/>
        <v/>
      </c>
      <c r="BM125" t="str">
        <f t="shared" si="92"/>
        <v/>
      </c>
      <c r="BN125" t="str">
        <f t="shared" si="93"/>
        <v/>
      </c>
      <c r="BO125" s="548" t="str">
        <f>IF(BN125="対象",ROUNDDOWN(L125*VLOOKUP(K125,【参考】数式用!$A$4:$J$42,10,FALSE)*AA125,0),"")</f>
        <v/>
      </c>
      <c r="BP125" t="str">
        <f t="shared" si="94"/>
        <v/>
      </c>
    </row>
    <row r="126" spans="1:68" ht="109.95" customHeight="1" thickBot="1">
      <c r="A126" s="306">
        <v>114</v>
      </c>
      <c r="B126" s="687" t="str">
        <f>IF(基本情報入力シート!B148="","",基本情報入力シート!B148)</f>
        <v/>
      </c>
      <c r="C126" s="688"/>
      <c r="D126" s="688"/>
      <c r="E126" s="688"/>
      <c r="F126" s="689"/>
      <c r="G126" s="330" t="str">
        <f>IF(基本情報入力シート!L148="", "", 基本情報入力シート!L148)</f>
        <v/>
      </c>
      <c r="H126" s="330" t="str">
        <f>IF(基本情報入力シート!Q148="", "", 基本情報入力シート!Q148)</f>
        <v/>
      </c>
      <c r="I126" s="330" t="str">
        <f>IF(基本情報入力シート!V148="", "", 基本情報入力シート!V148)</f>
        <v/>
      </c>
      <c r="J126" s="330" t="str">
        <f>IF(基本情報入力シート!W148="", "", 基本情報入力シート!W148)</f>
        <v/>
      </c>
      <c r="K126" s="330" t="str">
        <f>IF(基本情報入力シート!Z148="", "", 基本情報入力シート!Z148)</f>
        <v/>
      </c>
      <c r="L126" s="331" t="str">
        <f>IF(基本情報入力シート!AF148=0, "",基本情報入力シート!AF148)</f>
        <v/>
      </c>
      <c r="M126" s="507" t="str">
        <f>IF('別紙様式2-2（個票（４、５月））'!M126="","",'別紙様式2-2（個票（４、５月））'!M126)</f>
        <v/>
      </c>
      <c r="N126" s="506" t="str">
        <f>IF('別紙様式2-2（個票（４、５月））'!N126="","",'別紙様式2-2（個票（４、５月））'!N126)</f>
        <v/>
      </c>
      <c r="O126" s="289"/>
      <c r="P126" s="537" t="str">
        <f>IFERROR(VLOOKUP(K126,【参考】数式用!$A$2:$M$57,MATCH(O126,【参考】数式用!$G$3:$M$3,0)+6,0),"")</f>
        <v/>
      </c>
      <c r="Q126" s="334" t="s">
        <v>113</v>
      </c>
      <c r="R126" s="335"/>
      <c r="S126" s="336" t="s">
        <v>178</v>
      </c>
      <c r="T126" s="335"/>
      <c r="U126" s="336" t="s">
        <v>179</v>
      </c>
      <c r="V126" s="335"/>
      <c r="W126" s="336" t="s">
        <v>178</v>
      </c>
      <c r="X126" s="335"/>
      <c r="Y126" s="336" t="s">
        <v>115</v>
      </c>
      <c r="Z126" s="336" t="s">
        <v>181</v>
      </c>
      <c r="AA126" s="336" t="str">
        <f t="shared" si="68"/>
        <v/>
      </c>
      <c r="AB126" s="337" t="s">
        <v>182</v>
      </c>
      <c r="AC126" s="309" t="str">
        <f t="shared" si="69"/>
        <v/>
      </c>
      <c r="AD126" s="501" t="str">
        <f t="shared" si="70"/>
        <v/>
      </c>
      <c r="AE126" s="310" t="str">
        <f>IFERROR(ROUNDDOWN(ROUNDDOWN(ROUND(L126*VLOOKUP(K126,【参考】数式用!$A$2:$M$57,MATCH("処遇改善加算Ⅳ",【参考】数式用!$G$3:$M$3,0)+6,0),0),0)*AA126*0.5,0), "")</f>
        <v/>
      </c>
      <c r="AF126" s="321"/>
      <c r="AG126" s="322"/>
      <c r="AH126" s="322"/>
      <c r="AI126" s="321"/>
      <c r="AJ126" s="323"/>
      <c r="AK126" s="329"/>
      <c r="AL126" s="327" t="str">
        <f t="shared" si="71"/>
        <v/>
      </c>
      <c r="AM126" s="328" t="str">
        <f t="shared" si="72"/>
        <v/>
      </c>
      <c r="AN126" s="258"/>
      <c r="AO126" s="538" t="str">
        <f>IFERROR(VLOOKUP(K126,【参考】数式用!$A$2:$N$57,14,FALSE),"")</f>
        <v/>
      </c>
      <c r="AP126" s="538" t="str">
        <f t="shared" si="73"/>
        <v/>
      </c>
      <c r="AQ126" s="542" t="str">
        <f t="shared" si="74"/>
        <v/>
      </c>
      <c r="AR126" s="542" t="str">
        <f t="shared" si="75"/>
        <v>キャリアパス要件Ⅰ・Ⅱ_</v>
      </c>
      <c r="AS126" s="522" t="str">
        <f t="shared" si="76"/>
        <v>入力済</v>
      </c>
      <c r="AT126" s="538" t="str">
        <f t="shared" si="77"/>
        <v/>
      </c>
      <c r="AU126" s="522" t="str">
        <f t="shared" si="78"/>
        <v>入力済</v>
      </c>
      <c r="AV126" s="522" t="str">
        <f t="shared" si="79"/>
        <v/>
      </c>
      <c r="AW126" s="522" t="str">
        <f t="shared" si="80"/>
        <v/>
      </c>
      <c r="AX126" s="538" t="str">
        <f t="shared" si="81"/>
        <v/>
      </c>
      <c r="AY126" s="522" t="str">
        <f>IFERROR(VLOOKUP(K126,【参考】数式用!$AR$3:$AS$49, 2, FALSE), "")</f>
        <v/>
      </c>
      <c r="AZ126" s="538" t="str">
        <f t="shared" si="82"/>
        <v/>
      </c>
      <c r="BA126" s="541" t="str">
        <f t="shared" si="83"/>
        <v>入力済</v>
      </c>
      <c r="BB126" s="522" t="str">
        <f>IFERROR(VLOOKUP(K126,【参考】数式用!$AX$3:$AY$59, 2, FALSE), "")</f>
        <v/>
      </c>
      <c r="BC126" s="538" t="str">
        <f t="shared" si="84"/>
        <v/>
      </c>
      <c r="BD126" s="541" t="str">
        <f t="shared" si="85"/>
        <v>入力済</v>
      </c>
      <c r="BE126" s="541" t="str">
        <f t="shared" si="86"/>
        <v/>
      </c>
      <c r="BF126" s="541" t="str">
        <f t="shared" si="87"/>
        <v/>
      </c>
      <c r="BG126" s="541" t="str">
        <f t="shared" si="88"/>
        <v/>
      </c>
      <c r="BH126" s="541" t="str">
        <f t="shared" si="89"/>
        <v/>
      </c>
      <c r="BI126" s="541" t="str">
        <f t="shared" si="90"/>
        <v/>
      </c>
      <c r="BL126" t="str">
        <f t="shared" si="91"/>
        <v/>
      </c>
      <c r="BM126" t="str">
        <f t="shared" si="92"/>
        <v/>
      </c>
      <c r="BN126" t="str">
        <f t="shared" si="93"/>
        <v/>
      </c>
      <c r="BO126" s="548" t="str">
        <f>IF(BN126="対象",ROUNDDOWN(L126*VLOOKUP(K126,【参考】数式用!$A$4:$J$42,10,FALSE)*AA126,0),"")</f>
        <v/>
      </c>
      <c r="BP126" t="str">
        <f t="shared" si="94"/>
        <v/>
      </c>
    </row>
    <row r="127" spans="1:68" ht="109.95" customHeight="1" thickBot="1">
      <c r="A127" s="306">
        <v>115</v>
      </c>
      <c r="B127" s="687" t="str">
        <f>IF(基本情報入力シート!B149="","",基本情報入力シート!B149)</f>
        <v/>
      </c>
      <c r="C127" s="688"/>
      <c r="D127" s="688"/>
      <c r="E127" s="688"/>
      <c r="F127" s="689"/>
      <c r="G127" s="330" t="str">
        <f>IF(基本情報入力シート!L149="", "", 基本情報入力シート!L149)</f>
        <v/>
      </c>
      <c r="H127" s="330" t="str">
        <f>IF(基本情報入力シート!Q149="", "", 基本情報入力シート!Q149)</f>
        <v/>
      </c>
      <c r="I127" s="330" t="str">
        <f>IF(基本情報入力シート!V149="", "", 基本情報入力シート!V149)</f>
        <v/>
      </c>
      <c r="J127" s="330" t="str">
        <f>IF(基本情報入力シート!W149="", "", 基本情報入力シート!W149)</f>
        <v/>
      </c>
      <c r="K127" s="330" t="str">
        <f>IF(基本情報入力シート!Z149="", "", 基本情報入力シート!Z149)</f>
        <v/>
      </c>
      <c r="L127" s="331" t="str">
        <f>IF(基本情報入力シート!AF149=0, "",基本情報入力シート!AF149)</f>
        <v/>
      </c>
      <c r="M127" s="507" t="str">
        <f>IF('別紙様式2-2（個票（４、５月））'!M127="","",'別紙様式2-2（個票（４、５月））'!M127)</f>
        <v/>
      </c>
      <c r="N127" s="506" t="str">
        <f>IF('別紙様式2-2（個票（４、５月））'!N127="","",'別紙様式2-2（個票（４、５月））'!N127)</f>
        <v/>
      </c>
      <c r="O127" s="289"/>
      <c r="P127" s="537" t="str">
        <f>IFERROR(VLOOKUP(K127,【参考】数式用!$A$2:$M$57,MATCH(O127,【参考】数式用!$G$3:$M$3,0)+6,0),"")</f>
        <v/>
      </c>
      <c r="Q127" s="334" t="s">
        <v>113</v>
      </c>
      <c r="R127" s="335"/>
      <c r="S127" s="336" t="s">
        <v>178</v>
      </c>
      <c r="T127" s="335"/>
      <c r="U127" s="336" t="s">
        <v>179</v>
      </c>
      <c r="V127" s="335"/>
      <c r="W127" s="336" t="s">
        <v>178</v>
      </c>
      <c r="X127" s="335"/>
      <c r="Y127" s="336" t="s">
        <v>115</v>
      </c>
      <c r="Z127" s="336" t="s">
        <v>181</v>
      </c>
      <c r="AA127" s="336" t="str">
        <f t="shared" si="68"/>
        <v/>
      </c>
      <c r="AB127" s="337" t="s">
        <v>182</v>
      </c>
      <c r="AC127" s="309" t="str">
        <f t="shared" si="69"/>
        <v/>
      </c>
      <c r="AD127" s="501" t="str">
        <f t="shared" si="70"/>
        <v/>
      </c>
      <c r="AE127" s="310" t="str">
        <f>IFERROR(ROUNDDOWN(ROUNDDOWN(ROUND(L127*VLOOKUP(K127,【参考】数式用!$A$2:$M$57,MATCH("処遇改善加算Ⅳ",【参考】数式用!$G$3:$M$3,0)+6,0),0),0)*AA127*0.5,0), "")</f>
        <v/>
      </c>
      <c r="AF127" s="321"/>
      <c r="AG127" s="322"/>
      <c r="AH127" s="322"/>
      <c r="AI127" s="321"/>
      <c r="AJ127" s="323"/>
      <c r="AK127" s="329"/>
      <c r="AL127" s="327" t="str">
        <f t="shared" si="71"/>
        <v/>
      </c>
      <c r="AM127" s="328" t="str">
        <f t="shared" si="72"/>
        <v/>
      </c>
      <c r="AN127" s="258"/>
      <c r="AO127" s="538" t="str">
        <f>IFERROR(VLOOKUP(K127,【参考】数式用!$A$2:$N$57,14,FALSE),"")</f>
        <v/>
      </c>
      <c r="AP127" s="538" t="str">
        <f t="shared" si="73"/>
        <v/>
      </c>
      <c r="AQ127" s="542" t="str">
        <f t="shared" si="74"/>
        <v/>
      </c>
      <c r="AR127" s="542" t="str">
        <f t="shared" si="75"/>
        <v>キャリアパス要件Ⅰ・Ⅱ_</v>
      </c>
      <c r="AS127" s="522" t="str">
        <f t="shared" si="76"/>
        <v>入力済</v>
      </c>
      <c r="AT127" s="538" t="str">
        <f t="shared" si="77"/>
        <v/>
      </c>
      <c r="AU127" s="522" t="str">
        <f t="shared" si="78"/>
        <v>入力済</v>
      </c>
      <c r="AV127" s="522" t="str">
        <f t="shared" si="79"/>
        <v/>
      </c>
      <c r="AW127" s="522" t="str">
        <f t="shared" si="80"/>
        <v/>
      </c>
      <c r="AX127" s="538" t="str">
        <f t="shared" si="81"/>
        <v/>
      </c>
      <c r="AY127" s="522" t="str">
        <f>IFERROR(VLOOKUP(K127,【参考】数式用!$AR$3:$AS$49, 2, FALSE), "")</f>
        <v/>
      </c>
      <c r="AZ127" s="538" t="str">
        <f t="shared" si="82"/>
        <v/>
      </c>
      <c r="BA127" s="541" t="str">
        <f t="shared" si="83"/>
        <v>入力済</v>
      </c>
      <c r="BB127" s="522" t="str">
        <f>IFERROR(VLOOKUP(K127,【参考】数式用!$AX$3:$AY$59, 2, FALSE), "")</f>
        <v/>
      </c>
      <c r="BC127" s="538" t="str">
        <f t="shared" si="84"/>
        <v/>
      </c>
      <c r="BD127" s="541" t="str">
        <f t="shared" si="85"/>
        <v>入力済</v>
      </c>
      <c r="BE127" s="541" t="str">
        <f t="shared" si="86"/>
        <v/>
      </c>
      <c r="BF127" s="541" t="str">
        <f t="shared" si="87"/>
        <v/>
      </c>
      <c r="BG127" s="541" t="str">
        <f t="shared" si="88"/>
        <v/>
      </c>
      <c r="BH127" s="541" t="str">
        <f t="shared" si="89"/>
        <v/>
      </c>
      <c r="BI127" s="541" t="str">
        <f t="shared" si="90"/>
        <v/>
      </c>
      <c r="BL127" t="str">
        <f t="shared" si="91"/>
        <v/>
      </c>
      <c r="BM127" t="str">
        <f t="shared" si="92"/>
        <v/>
      </c>
      <c r="BN127" t="str">
        <f t="shared" si="93"/>
        <v/>
      </c>
      <c r="BO127" s="548" t="str">
        <f>IF(BN127="対象",ROUNDDOWN(L127*VLOOKUP(K127,【参考】数式用!$A$4:$J$42,10,FALSE)*AA127,0),"")</f>
        <v/>
      </c>
      <c r="BP127" t="str">
        <f t="shared" si="94"/>
        <v/>
      </c>
    </row>
    <row r="128" spans="1:68" ht="109.95" customHeight="1" thickBot="1">
      <c r="A128" s="306">
        <v>116</v>
      </c>
      <c r="B128" s="687" t="str">
        <f>IF(基本情報入力シート!B150="","",基本情報入力シート!B150)</f>
        <v/>
      </c>
      <c r="C128" s="688"/>
      <c r="D128" s="688"/>
      <c r="E128" s="688"/>
      <c r="F128" s="689"/>
      <c r="G128" s="330" t="str">
        <f>IF(基本情報入力シート!L150="", "", 基本情報入力シート!L150)</f>
        <v/>
      </c>
      <c r="H128" s="330" t="str">
        <f>IF(基本情報入力シート!Q150="", "", 基本情報入力シート!Q150)</f>
        <v/>
      </c>
      <c r="I128" s="330" t="str">
        <f>IF(基本情報入力シート!V150="", "", 基本情報入力シート!V150)</f>
        <v/>
      </c>
      <c r="J128" s="330" t="str">
        <f>IF(基本情報入力シート!W150="", "", 基本情報入力シート!W150)</f>
        <v/>
      </c>
      <c r="K128" s="330" t="str">
        <f>IF(基本情報入力シート!Z150="", "", 基本情報入力シート!Z150)</f>
        <v/>
      </c>
      <c r="L128" s="331" t="str">
        <f>IF(基本情報入力シート!AF150=0, "",基本情報入力シート!AF150)</f>
        <v/>
      </c>
      <c r="M128" s="507" t="str">
        <f>IF('別紙様式2-2（個票（４、５月））'!M128="","",'別紙様式2-2（個票（４、５月））'!M128)</f>
        <v/>
      </c>
      <c r="N128" s="506" t="str">
        <f>IF('別紙様式2-2（個票（４、５月））'!N128="","",'別紙様式2-2（個票（４、５月））'!N128)</f>
        <v/>
      </c>
      <c r="O128" s="289"/>
      <c r="P128" s="537" t="str">
        <f>IFERROR(VLOOKUP(K128,【参考】数式用!$A$2:$M$57,MATCH(O128,【参考】数式用!$G$3:$M$3,0)+6,0),"")</f>
        <v/>
      </c>
      <c r="Q128" s="334" t="s">
        <v>113</v>
      </c>
      <c r="R128" s="335"/>
      <c r="S128" s="336" t="s">
        <v>178</v>
      </c>
      <c r="T128" s="335"/>
      <c r="U128" s="336" t="s">
        <v>179</v>
      </c>
      <c r="V128" s="335"/>
      <c r="W128" s="336" t="s">
        <v>178</v>
      </c>
      <c r="X128" s="335"/>
      <c r="Y128" s="336" t="s">
        <v>115</v>
      </c>
      <c r="Z128" s="336" t="s">
        <v>181</v>
      </c>
      <c r="AA128" s="336" t="str">
        <f t="shared" si="68"/>
        <v/>
      </c>
      <c r="AB128" s="337" t="s">
        <v>182</v>
      </c>
      <c r="AC128" s="309" t="str">
        <f t="shared" si="69"/>
        <v/>
      </c>
      <c r="AD128" s="501" t="str">
        <f t="shared" si="70"/>
        <v/>
      </c>
      <c r="AE128" s="310" t="str">
        <f>IFERROR(ROUNDDOWN(ROUNDDOWN(ROUND(L128*VLOOKUP(K128,【参考】数式用!$A$2:$M$57,MATCH("処遇改善加算Ⅳ",【参考】数式用!$G$3:$M$3,0)+6,0),0),0)*AA128*0.5,0), "")</f>
        <v/>
      </c>
      <c r="AF128" s="321"/>
      <c r="AG128" s="322"/>
      <c r="AH128" s="322"/>
      <c r="AI128" s="321"/>
      <c r="AJ128" s="323"/>
      <c r="AK128" s="329"/>
      <c r="AL128" s="327" t="str">
        <f t="shared" si="71"/>
        <v/>
      </c>
      <c r="AM128" s="328" t="str">
        <f t="shared" si="72"/>
        <v/>
      </c>
      <c r="AN128" s="258"/>
      <c r="AO128" s="538" t="str">
        <f>IFERROR(VLOOKUP(K128,【参考】数式用!$A$2:$N$57,14,FALSE),"")</f>
        <v/>
      </c>
      <c r="AP128" s="538" t="str">
        <f t="shared" si="73"/>
        <v/>
      </c>
      <c r="AQ128" s="542" t="str">
        <f t="shared" si="74"/>
        <v/>
      </c>
      <c r="AR128" s="542" t="str">
        <f t="shared" si="75"/>
        <v>キャリアパス要件Ⅰ・Ⅱ_</v>
      </c>
      <c r="AS128" s="522" t="str">
        <f t="shared" si="76"/>
        <v>入力済</v>
      </c>
      <c r="AT128" s="538" t="str">
        <f t="shared" si="77"/>
        <v/>
      </c>
      <c r="AU128" s="522" t="str">
        <f t="shared" si="78"/>
        <v>入力済</v>
      </c>
      <c r="AV128" s="522" t="str">
        <f t="shared" si="79"/>
        <v/>
      </c>
      <c r="AW128" s="522" t="str">
        <f t="shared" si="80"/>
        <v/>
      </c>
      <c r="AX128" s="538" t="str">
        <f t="shared" si="81"/>
        <v/>
      </c>
      <c r="AY128" s="522" t="str">
        <f>IFERROR(VLOOKUP(K128,【参考】数式用!$AR$3:$AS$49, 2, FALSE), "")</f>
        <v/>
      </c>
      <c r="AZ128" s="538" t="str">
        <f t="shared" si="82"/>
        <v/>
      </c>
      <c r="BA128" s="541" t="str">
        <f t="shared" si="83"/>
        <v>入力済</v>
      </c>
      <c r="BB128" s="522" t="str">
        <f>IFERROR(VLOOKUP(K128,【参考】数式用!$AX$3:$AY$59, 2, FALSE), "")</f>
        <v/>
      </c>
      <c r="BC128" s="538" t="str">
        <f t="shared" si="84"/>
        <v/>
      </c>
      <c r="BD128" s="541" t="str">
        <f t="shared" si="85"/>
        <v>入力済</v>
      </c>
      <c r="BE128" s="541" t="str">
        <f t="shared" si="86"/>
        <v/>
      </c>
      <c r="BF128" s="541" t="str">
        <f t="shared" si="87"/>
        <v/>
      </c>
      <c r="BG128" s="541" t="str">
        <f t="shared" si="88"/>
        <v/>
      </c>
      <c r="BH128" s="541" t="str">
        <f t="shared" si="89"/>
        <v/>
      </c>
      <c r="BI128" s="541" t="str">
        <f t="shared" si="90"/>
        <v/>
      </c>
      <c r="BL128" t="str">
        <f t="shared" si="91"/>
        <v/>
      </c>
      <c r="BM128" t="str">
        <f t="shared" si="92"/>
        <v/>
      </c>
      <c r="BN128" t="str">
        <f t="shared" si="93"/>
        <v/>
      </c>
      <c r="BO128" s="548" t="str">
        <f>IF(BN128="対象",ROUNDDOWN(L128*VLOOKUP(K128,【参考】数式用!$A$4:$J$42,10,FALSE)*AA128,0),"")</f>
        <v/>
      </c>
      <c r="BP128" t="str">
        <f t="shared" si="94"/>
        <v/>
      </c>
    </row>
    <row r="129" spans="1:68" ht="109.95" customHeight="1" thickBot="1">
      <c r="A129" s="306">
        <v>117</v>
      </c>
      <c r="B129" s="687" t="str">
        <f>IF(基本情報入力シート!B151="","",基本情報入力シート!B151)</f>
        <v/>
      </c>
      <c r="C129" s="688"/>
      <c r="D129" s="688"/>
      <c r="E129" s="688"/>
      <c r="F129" s="689"/>
      <c r="G129" s="330" t="str">
        <f>IF(基本情報入力シート!L151="", "", 基本情報入力シート!L151)</f>
        <v/>
      </c>
      <c r="H129" s="330" t="str">
        <f>IF(基本情報入力シート!Q151="", "", 基本情報入力シート!Q151)</f>
        <v/>
      </c>
      <c r="I129" s="330" t="str">
        <f>IF(基本情報入力シート!V151="", "", 基本情報入力シート!V151)</f>
        <v/>
      </c>
      <c r="J129" s="330" t="str">
        <f>IF(基本情報入力シート!W151="", "", 基本情報入力シート!W151)</f>
        <v/>
      </c>
      <c r="K129" s="330" t="str">
        <f>IF(基本情報入力シート!Z151="", "", 基本情報入力シート!Z151)</f>
        <v/>
      </c>
      <c r="L129" s="331" t="str">
        <f>IF(基本情報入力シート!AF151=0, "",基本情報入力シート!AF151)</f>
        <v/>
      </c>
      <c r="M129" s="507" t="str">
        <f>IF('別紙様式2-2（個票（４、５月））'!M129="","",'別紙様式2-2（個票（４、５月））'!M129)</f>
        <v/>
      </c>
      <c r="N129" s="506" t="str">
        <f>IF('別紙様式2-2（個票（４、５月））'!N129="","",'別紙様式2-2（個票（４、５月））'!N129)</f>
        <v/>
      </c>
      <c r="O129" s="289"/>
      <c r="P129" s="537" t="str">
        <f>IFERROR(VLOOKUP(K129,【参考】数式用!$A$2:$M$57,MATCH(O129,【参考】数式用!$G$3:$M$3,0)+6,0),"")</f>
        <v/>
      </c>
      <c r="Q129" s="334" t="s">
        <v>113</v>
      </c>
      <c r="R129" s="335"/>
      <c r="S129" s="336" t="s">
        <v>178</v>
      </c>
      <c r="T129" s="335"/>
      <c r="U129" s="336" t="s">
        <v>179</v>
      </c>
      <c r="V129" s="335"/>
      <c r="W129" s="336" t="s">
        <v>178</v>
      </c>
      <c r="X129" s="335"/>
      <c r="Y129" s="336" t="s">
        <v>115</v>
      </c>
      <c r="Z129" s="336" t="s">
        <v>181</v>
      </c>
      <c r="AA129" s="336" t="str">
        <f t="shared" si="68"/>
        <v/>
      </c>
      <c r="AB129" s="337" t="s">
        <v>182</v>
      </c>
      <c r="AC129" s="309" t="str">
        <f t="shared" si="69"/>
        <v/>
      </c>
      <c r="AD129" s="501" t="str">
        <f t="shared" si="70"/>
        <v/>
      </c>
      <c r="AE129" s="310" t="str">
        <f>IFERROR(ROUNDDOWN(ROUNDDOWN(ROUND(L129*VLOOKUP(K129,【参考】数式用!$A$2:$M$57,MATCH("処遇改善加算Ⅳ",【参考】数式用!$G$3:$M$3,0)+6,0),0),0)*AA129*0.5,0), "")</f>
        <v/>
      </c>
      <c r="AF129" s="321"/>
      <c r="AG129" s="322"/>
      <c r="AH129" s="322"/>
      <c r="AI129" s="321"/>
      <c r="AJ129" s="323"/>
      <c r="AK129" s="329"/>
      <c r="AL129" s="327" t="str">
        <f t="shared" si="71"/>
        <v/>
      </c>
      <c r="AM129" s="328" t="str">
        <f t="shared" si="72"/>
        <v/>
      </c>
      <c r="AN129" s="258"/>
      <c r="AO129" s="538" t="str">
        <f>IFERROR(VLOOKUP(K129,【参考】数式用!$A$2:$N$57,14,FALSE),"")</f>
        <v/>
      </c>
      <c r="AP129" s="538" t="str">
        <f t="shared" si="73"/>
        <v/>
      </c>
      <c r="AQ129" s="542" t="str">
        <f t="shared" si="74"/>
        <v/>
      </c>
      <c r="AR129" s="542" t="str">
        <f t="shared" si="75"/>
        <v>キャリアパス要件Ⅰ・Ⅱ_</v>
      </c>
      <c r="AS129" s="522" t="str">
        <f t="shared" si="76"/>
        <v>入力済</v>
      </c>
      <c r="AT129" s="538" t="str">
        <f t="shared" si="77"/>
        <v/>
      </c>
      <c r="AU129" s="522" t="str">
        <f t="shared" si="78"/>
        <v>入力済</v>
      </c>
      <c r="AV129" s="522" t="str">
        <f t="shared" si="79"/>
        <v/>
      </c>
      <c r="AW129" s="522" t="str">
        <f t="shared" si="80"/>
        <v/>
      </c>
      <c r="AX129" s="538" t="str">
        <f t="shared" si="81"/>
        <v/>
      </c>
      <c r="AY129" s="522" t="str">
        <f>IFERROR(VLOOKUP(K129,【参考】数式用!$AR$3:$AS$49, 2, FALSE), "")</f>
        <v/>
      </c>
      <c r="AZ129" s="538" t="str">
        <f t="shared" si="82"/>
        <v/>
      </c>
      <c r="BA129" s="541" t="str">
        <f t="shared" si="83"/>
        <v>入力済</v>
      </c>
      <c r="BB129" s="522" t="str">
        <f>IFERROR(VLOOKUP(K129,【参考】数式用!$AX$3:$AY$59, 2, FALSE), "")</f>
        <v/>
      </c>
      <c r="BC129" s="538" t="str">
        <f t="shared" si="84"/>
        <v/>
      </c>
      <c r="BD129" s="541" t="str">
        <f t="shared" si="85"/>
        <v>入力済</v>
      </c>
      <c r="BE129" s="541" t="str">
        <f t="shared" si="86"/>
        <v/>
      </c>
      <c r="BF129" s="541" t="str">
        <f t="shared" si="87"/>
        <v/>
      </c>
      <c r="BG129" s="541" t="str">
        <f t="shared" si="88"/>
        <v/>
      </c>
      <c r="BH129" s="541" t="str">
        <f t="shared" si="89"/>
        <v/>
      </c>
      <c r="BI129" s="541" t="str">
        <f t="shared" si="90"/>
        <v/>
      </c>
      <c r="BL129" t="str">
        <f t="shared" si="91"/>
        <v/>
      </c>
      <c r="BM129" t="str">
        <f t="shared" si="92"/>
        <v/>
      </c>
      <c r="BN129" t="str">
        <f t="shared" si="93"/>
        <v/>
      </c>
      <c r="BO129" s="548" t="str">
        <f>IF(BN129="対象",ROUNDDOWN(L129*VLOOKUP(K129,【参考】数式用!$A$4:$J$42,10,FALSE)*AA129,0),"")</f>
        <v/>
      </c>
      <c r="BP129" t="str">
        <f t="shared" si="94"/>
        <v/>
      </c>
    </row>
    <row r="130" spans="1:68" ht="109.95" customHeight="1" thickBot="1">
      <c r="A130" s="306">
        <v>118</v>
      </c>
      <c r="B130" s="687" t="str">
        <f>IF(基本情報入力シート!B152="","",基本情報入力シート!B152)</f>
        <v/>
      </c>
      <c r="C130" s="688"/>
      <c r="D130" s="688"/>
      <c r="E130" s="688"/>
      <c r="F130" s="689"/>
      <c r="G130" s="330" t="str">
        <f>IF(基本情報入力シート!L152="", "", 基本情報入力シート!L152)</f>
        <v/>
      </c>
      <c r="H130" s="330" t="str">
        <f>IF(基本情報入力シート!Q152="", "", 基本情報入力シート!Q152)</f>
        <v/>
      </c>
      <c r="I130" s="330" t="str">
        <f>IF(基本情報入力シート!V152="", "", 基本情報入力シート!V152)</f>
        <v/>
      </c>
      <c r="J130" s="330" t="str">
        <f>IF(基本情報入力シート!W152="", "", 基本情報入力シート!W152)</f>
        <v/>
      </c>
      <c r="K130" s="330" t="str">
        <f>IF(基本情報入力シート!Z152="", "", 基本情報入力シート!Z152)</f>
        <v/>
      </c>
      <c r="L130" s="331" t="str">
        <f>IF(基本情報入力シート!AF152=0, "",基本情報入力シート!AF152)</f>
        <v/>
      </c>
      <c r="M130" s="507" t="str">
        <f>IF('別紙様式2-2（個票（４、５月））'!M130="","",'別紙様式2-2（個票（４、５月））'!M130)</f>
        <v/>
      </c>
      <c r="N130" s="506" t="str">
        <f>IF('別紙様式2-2（個票（４、５月））'!N130="","",'別紙様式2-2（個票（４、５月））'!N130)</f>
        <v/>
      </c>
      <c r="O130" s="289"/>
      <c r="P130" s="537" t="str">
        <f>IFERROR(VLOOKUP(K130,【参考】数式用!$A$2:$M$57,MATCH(O130,【参考】数式用!$G$3:$M$3,0)+6,0),"")</f>
        <v/>
      </c>
      <c r="Q130" s="334" t="s">
        <v>113</v>
      </c>
      <c r="R130" s="335"/>
      <c r="S130" s="336" t="s">
        <v>178</v>
      </c>
      <c r="T130" s="335"/>
      <c r="U130" s="336" t="s">
        <v>179</v>
      </c>
      <c r="V130" s="335"/>
      <c r="W130" s="336" t="s">
        <v>178</v>
      </c>
      <c r="X130" s="335"/>
      <c r="Y130" s="336" t="s">
        <v>115</v>
      </c>
      <c r="Z130" s="336" t="s">
        <v>181</v>
      </c>
      <c r="AA130" s="336" t="str">
        <f t="shared" si="68"/>
        <v/>
      </c>
      <c r="AB130" s="337" t="s">
        <v>182</v>
      </c>
      <c r="AC130" s="309" t="str">
        <f t="shared" si="69"/>
        <v/>
      </c>
      <c r="AD130" s="501" t="str">
        <f t="shared" si="70"/>
        <v/>
      </c>
      <c r="AE130" s="310" t="str">
        <f>IFERROR(ROUNDDOWN(ROUNDDOWN(ROUND(L130*VLOOKUP(K130,【参考】数式用!$A$2:$M$57,MATCH("処遇改善加算Ⅳ",【参考】数式用!$G$3:$M$3,0)+6,0),0),0)*AA130*0.5,0), "")</f>
        <v/>
      </c>
      <c r="AF130" s="321"/>
      <c r="AG130" s="322"/>
      <c r="AH130" s="322"/>
      <c r="AI130" s="321"/>
      <c r="AJ130" s="323"/>
      <c r="AK130" s="329"/>
      <c r="AL130" s="327" t="str">
        <f t="shared" si="71"/>
        <v/>
      </c>
      <c r="AM130" s="328" t="str">
        <f t="shared" si="72"/>
        <v/>
      </c>
      <c r="AN130" s="258"/>
      <c r="AO130" s="538" t="str">
        <f>IFERROR(VLOOKUP(K130,【参考】数式用!$A$2:$N$57,14,FALSE),"")</f>
        <v/>
      </c>
      <c r="AP130" s="538" t="str">
        <f t="shared" si="73"/>
        <v/>
      </c>
      <c r="AQ130" s="542" t="str">
        <f t="shared" si="74"/>
        <v/>
      </c>
      <c r="AR130" s="542" t="str">
        <f t="shared" si="75"/>
        <v>キャリアパス要件Ⅰ・Ⅱ_</v>
      </c>
      <c r="AS130" s="522" t="str">
        <f t="shared" si="76"/>
        <v>入力済</v>
      </c>
      <c r="AT130" s="538" t="str">
        <f t="shared" si="77"/>
        <v/>
      </c>
      <c r="AU130" s="522" t="str">
        <f t="shared" si="78"/>
        <v>入力済</v>
      </c>
      <c r="AV130" s="522" t="str">
        <f t="shared" si="79"/>
        <v/>
      </c>
      <c r="AW130" s="522" t="str">
        <f t="shared" si="80"/>
        <v/>
      </c>
      <c r="AX130" s="538" t="str">
        <f t="shared" si="81"/>
        <v/>
      </c>
      <c r="AY130" s="522" t="str">
        <f>IFERROR(VLOOKUP(K130,【参考】数式用!$AR$3:$AS$49, 2, FALSE), "")</f>
        <v/>
      </c>
      <c r="AZ130" s="538" t="str">
        <f t="shared" si="82"/>
        <v/>
      </c>
      <c r="BA130" s="541" t="str">
        <f t="shared" si="83"/>
        <v>入力済</v>
      </c>
      <c r="BB130" s="522" t="str">
        <f>IFERROR(VLOOKUP(K130,【参考】数式用!$AX$3:$AY$59, 2, FALSE), "")</f>
        <v/>
      </c>
      <c r="BC130" s="538" t="str">
        <f t="shared" si="84"/>
        <v/>
      </c>
      <c r="BD130" s="541" t="str">
        <f t="shared" si="85"/>
        <v>入力済</v>
      </c>
      <c r="BE130" s="541" t="str">
        <f t="shared" si="86"/>
        <v/>
      </c>
      <c r="BF130" s="541" t="str">
        <f t="shared" si="87"/>
        <v/>
      </c>
      <c r="BG130" s="541" t="str">
        <f t="shared" si="88"/>
        <v/>
      </c>
      <c r="BH130" s="541" t="str">
        <f t="shared" si="89"/>
        <v/>
      </c>
      <c r="BI130" s="541" t="str">
        <f t="shared" si="90"/>
        <v/>
      </c>
      <c r="BL130" t="str">
        <f t="shared" si="91"/>
        <v/>
      </c>
      <c r="BM130" t="str">
        <f t="shared" si="92"/>
        <v/>
      </c>
      <c r="BN130" t="str">
        <f t="shared" si="93"/>
        <v/>
      </c>
      <c r="BO130" s="548" t="str">
        <f>IF(BN130="対象",ROUNDDOWN(L130*VLOOKUP(K130,【参考】数式用!$A$4:$J$42,10,FALSE)*AA130,0),"")</f>
        <v/>
      </c>
      <c r="BP130" t="str">
        <f t="shared" si="94"/>
        <v/>
      </c>
    </row>
    <row r="131" spans="1:68" ht="109.95" customHeight="1" thickBot="1">
      <c r="A131" s="306">
        <v>119</v>
      </c>
      <c r="B131" s="687" t="str">
        <f>IF(基本情報入力シート!B153="","",基本情報入力シート!B153)</f>
        <v/>
      </c>
      <c r="C131" s="688"/>
      <c r="D131" s="688"/>
      <c r="E131" s="688"/>
      <c r="F131" s="689"/>
      <c r="G131" s="330" t="str">
        <f>IF(基本情報入力シート!L153="", "", 基本情報入力シート!L153)</f>
        <v/>
      </c>
      <c r="H131" s="330" t="str">
        <f>IF(基本情報入力シート!Q153="", "", 基本情報入力シート!Q153)</f>
        <v/>
      </c>
      <c r="I131" s="330" t="str">
        <f>IF(基本情報入力シート!V153="", "", 基本情報入力シート!V153)</f>
        <v/>
      </c>
      <c r="J131" s="330" t="str">
        <f>IF(基本情報入力シート!W153="", "", 基本情報入力シート!W153)</f>
        <v/>
      </c>
      <c r="K131" s="330" t="str">
        <f>IF(基本情報入力シート!Z153="", "", 基本情報入力シート!Z153)</f>
        <v/>
      </c>
      <c r="L131" s="331" t="str">
        <f>IF(基本情報入力シート!AF153=0, "",基本情報入力シート!AF153)</f>
        <v/>
      </c>
      <c r="M131" s="507" t="str">
        <f>IF('別紙様式2-2（個票（４、５月））'!M131="","",'別紙様式2-2（個票（４、５月））'!M131)</f>
        <v/>
      </c>
      <c r="N131" s="506" t="str">
        <f>IF('別紙様式2-2（個票（４、５月））'!N131="","",'別紙様式2-2（個票（４、５月））'!N131)</f>
        <v/>
      </c>
      <c r="O131" s="289"/>
      <c r="P131" s="537" t="str">
        <f>IFERROR(VLOOKUP(K131,【参考】数式用!$A$2:$M$57,MATCH(O131,【参考】数式用!$G$3:$M$3,0)+6,0),"")</f>
        <v/>
      </c>
      <c r="Q131" s="334" t="s">
        <v>113</v>
      </c>
      <c r="R131" s="335"/>
      <c r="S131" s="336" t="s">
        <v>178</v>
      </c>
      <c r="T131" s="335"/>
      <c r="U131" s="336" t="s">
        <v>179</v>
      </c>
      <c r="V131" s="335"/>
      <c r="W131" s="336" t="s">
        <v>178</v>
      </c>
      <c r="X131" s="335"/>
      <c r="Y131" s="336" t="s">
        <v>115</v>
      </c>
      <c r="Z131" s="336" t="s">
        <v>181</v>
      </c>
      <c r="AA131" s="336" t="str">
        <f t="shared" si="68"/>
        <v/>
      </c>
      <c r="AB131" s="337" t="s">
        <v>182</v>
      </c>
      <c r="AC131" s="309" t="str">
        <f t="shared" si="69"/>
        <v/>
      </c>
      <c r="AD131" s="501" t="str">
        <f t="shared" si="70"/>
        <v/>
      </c>
      <c r="AE131" s="310" t="str">
        <f>IFERROR(ROUNDDOWN(ROUNDDOWN(ROUND(L131*VLOOKUP(K131,【参考】数式用!$A$2:$M$57,MATCH("処遇改善加算Ⅳ",【参考】数式用!$G$3:$M$3,0)+6,0),0),0)*AA131*0.5,0), "")</f>
        <v/>
      </c>
      <c r="AF131" s="321"/>
      <c r="AG131" s="322"/>
      <c r="AH131" s="322"/>
      <c r="AI131" s="321"/>
      <c r="AJ131" s="323"/>
      <c r="AK131" s="329"/>
      <c r="AL131" s="327" t="str">
        <f t="shared" si="71"/>
        <v/>
      </c>
      <c r="AM131" s="328" t="str">
        <f t="shared" si="72"/>
        <v/>
      </c>
      <c r="AN131" s="258"/>
      <c r="AO131" s="538" t="str">
        <f>IFERROR(VLOOKUP(K131,【参考】数式用!$A$2:$N$57,14,FALSE),"")</f>
        <v/>
      </c>
      <c r="AP131" s="538" t="str">
        <f t="shared" si="73"/>
        <v/>
      </c>
      <c r="AQ131" s="542" t="str">
        <f t="shared" si="74"/>
        <v/>
      </c>
      <c r="AR131" s="542" t="str">
        <f t="shared" si="75"/>
        <v>キャリアパス要件Ⅰ・Ⅱ_</v>
      </c>
      <c r="AS131" s="522" t="str">
        <f t="shared" si="76"/>
        <v>入力済</v>
      </c>
      <c r="AT131" s="538" t="str">
        <f t="shared" si="77"/>
        <v/>
      </c>
      <c r="AU131" s="522" t="str">
        <f t="shared" si="78"/>
        <v>入力済</v>
      </c>
      <c r="AV131" s="522" t="str">
        <f t="shared" si="79"/>
        <v/>
      </c>
      <c r="AW131" s="522" t="str">
        <f t="shared" si="80"/>
        <v/>
      </c>
      <c r="AX131" s="538" t="str">
        <f t="shared" si="81"/>
        <v/>
      </c>
      <c r="AY131" s="522" t="str">
        <f>IFERROR(VLOOKUP(K131,【参考】数式用!$AR$3:$AS$49, 2, FALSE), "")</f>
        <v/>
      </c>
      <c r="AZ131" s="538" t="str">
        <f t="shared" si="82"/>
        <v/>
      </c>
      <c r="BA131" s="541" t="str">
        <f t="shared" si="83"/>
        <v>入力済</v>
      </c>
      <c r="BB131" s="522" t="str">
        <f>IFERROR(VLOOKUP(K131,【参考】数式用!$AX$3:$AY$59, 2, FALSE), "")</f>
        <v/>
      </c>
      <c r="BC131" s="538" t="str">
        <f t="shared" si="84"/>
        <v/>
      </c>
      <c r="BD131" s="541" t="str">
        <f t="shared" si="85"/>
        <v>入力済</v>
      </c>
      <c r="BE131" s="541" t="str">
        <f t="shared" si="86"/>
        <v/>
      </c>
      <c r="BF131" s="541" t="str">
        <f t="shared" si="87"/>
        <v/>
      </c>
      <c r="BG131" s="541" t="str">
        <f t="shared" si="88"/>
        <v/>
      </c>
      <c r="BH131" s="541" t="str">
        <f t="shared" si="89"/>
        <v/>
      </c>
      <c r="BI131" s="541" t="str">
        <f t="shared" si="90"/>
        <v/>
      </c>
      <c r="BL131" t="str">
        <f t="shared" si="91"/>
        <v/>
      </c>
      <c r="BM131" t="str">
        <f t="shared" si="92"/>
        <v/>
      </c>
      <c r="BN131" t="str">
        <f t="shared" si="93"/>
        <v/>
      </c>
      <c r="BO131" s="548" t="str">
        <f>IF(BN131="対象",ROUNDDOWN(L131*VLOOKUP(K131,【参考】数式用!$A$4:$J$42,10,FALSE)*AA131,0),"")</f>
        <v/>
      </c>
      <c r="BP131" t="str">
        <f t="shared" si="94"/>
        <v/>
      </c>
    </row>
    <row r="132" spans="1:68" ht="109.95" customHeight="1" thickBot="1">
      <c r="A132" s="306">
        <v>120</v>
      </c>
      <c r="B132" s="687" t="str">
        <f>IF(基本情報入力シート!B154="","",基本情報入力シート!B154)</f>
        <v/>
      </c>
      <c r="C132" s="688"/>
      <c r="D132" s="688"/>
      <c r="E132" s="688"/>
      <c r="F132" s="689"/>
      <c r="G132" s="330" t="str">
        <f>IF(基本情報入力シート!L154="", "", 基本情報入力シート!L154)</f>
        <v/>
      </c>
      <c r="H132" s="330" t="str">
        <f>IF(基本情報入力シート!Q154="", "", 基本情報入力シート!Q154)</f>
        <v/>
      </c>
      <c r="I132" s="330" t="str">
        <f>IF(基本情報入力シート!V154="", "", 基本情報入力シート!V154)</f>
        <v/>
      </c>
      <c r="J132" s="330" t="str">
        <f>IF(基本情報入力シート!W154="", "", 基本情報入力シート!W154)</f>
        <v/>
      </c>
      <c r="K132" s="330" t="str">
        <f>IF(基本情報入力シート!Z154="", "", 基本情報入力シート!Z154)</f>
        <v/>
      </c>
      <c r="L132" s="331" t="str">
        <f>IF(基本情報入力シート!AF154=0, "",基本情報入力シート!AF154)</f>
        <v/>
      </c>
      <c r="M132" s="507" t="str">
        <f>IF('別紙様式2-2（個票（４、５月））'!M132="","",'別紙様式2-2（個票（４、５月））'!M132)</f>
        <v/>
      </c>
      <c r="N132" s="506" t="str">
        <f>IF('別紙様式2-2（個票（４、５月））'!N132="","",'別紙様式2-2（個票（４、５月））'!N132)</f>
        <v/>
      </c>
      <c r="O132" s="289"/>
      <c r="P132" s="537" t="str">
        <f>IFERROR(VLOOKUP(K132,【参考】数式用!$A$2:$M$57,MATCH(O132,【参考】数式用!$G$3:$M$3,0)+6,0),"")</f>
        <v/>
      </c>
      <c r="Q132" s="334" t="s">
        <v>113</v>
      </c>
      <c r="R132" s="335"/>
      <c r="S132" s="336" t="s">
        <v>178</v>
      </c>
      <c r="T132" s="335"/>
      <c r="U132" s="336" t="s">
        <v>179</v>
      </c>
      <c r="V132" s="335"/>
      <c r="W132" s="336" t="s">
        <v>178</v>
      </c>
      <c r="X132" s="335"/>
      <c r="Y132" s="336" t="s">
        <v>115</v>
      </c>
      <c r="Z132" s="336" t="s">
        <v>181</v>
      </c>
      <c r="AA132" s="336" t="str">
        <f t="shared" si="68"/>
        <v/>
      </c>
      <c r="AB132" s="337" t="s">
        <v>182</v>
      </c>
      <c r="AC132" s="309" t="str">
        <f t="shared" si="69"/>
        <v/>
      </c>
      <c r="AD132" s="501" t="str">
        <f t="shared" si="70"/>
        <v/>
      </c>
      <c r="AE132" s="310" t="str">
        <f>IFERROR(ROUNDDOWN(ROUNDDOWN(ROUND(L132*VLOOKUP(K132,【参考】数式用!$A$2:$M$57,MATCH("処遇改善加算Ⅳ",【参考】数式用!$G$3:$M$3,0)+6,0),0),0)*AA132*0.5,0), "")</f>
        <v/>
      </c>
      <c r="AF132" s="321"/>
      <c r="AG132" s="322"/>
      <c r="AH132" s="322"/>
      <c r="AI132" s="321"/>
      <c r="AJ132" s="323"/>
      <c r="AK132" s="329"/>
      <c r="AL132" s="327" t="str">
        <f t="shared" si="71"/>
        <v/>
      </c>
      <c r="AM132" s="328" t="str">
        <f t="shared" si="72"/>
        <v/>
      </c>
      <c r="AN132" s="258"/>
      <c r="AO132" s="538" t="str">
        <f>IFERROR(VLOOKUP(K132,【参考】数式用!$A$2:$N$57,14,FALSE),"")</f>
        <v/>
      </c>
      <c r="AP132" s="538" t="str">
        <f t="shared" si="73"/>
        <v/>
      </c>
      <c r="AQ132" s="542" t="str">
        <f t="shared" si="74"/>
        <v/>
      </c>
      <c r="AR132" s="542" t="str">
        <f t="shared" si="75"/>
        <v>キャリアパス要件Ⅰ・Ⅱ_</v>
      </c>
      <c r="AS132" s="522" t="str">
        <f t="shared" si="76"/>
        <v>入力済</v>
      </c>
      <c r="AT132" s="538" t="str">
        <f t="shared" si="77"/>
        <v/>
      </c>
      <c r="AU132" s="522" t="str">
        <f t="shared" si="78"/>
        <v>入力済</v>
      </c>
      <c r="AV132" s="522" t="str">
        <f t="shared" si="79"/>
        <v/>
      </c>
      <c r="AW132" s="522" t="str">
        <f t="shared" si="80"/>
        <v/>
      </c>
      <c r="AX132" s="538" t="str">
        <f t="shared" si="81"/>
        <v/>
      </c>
      <c r="AY132" s="522" t="str">
        <f>IFERROR(VLOOKUP(K132,【参考】数式用!$AR$3:$AS$49, 2, FALSE), "")</f>
        <v/>
      </c>
      <c r="AZ132" s="538" t="str">
        <f t="shared" si="82"/>
        <v/>
      </c>
      <c r="BA132" s="541" t="str">
        <f t="shared" si="83"/>
        <v>入力済</v>
      </c>
      <c r="BB132" s="522" t="str">
        <f>IFERROR(VLOOKUP(K132,【参考】数式用!$AX$3:$AY$59, 2, FALSE), "")</f>
        <v/>
      </c>
      <c r="BC132" s="538" t="str">
        <f t="shared" si="84"/>
        <v/>
      </c>
      <c r="BD132" s="541" t="str">
        <f t="shared" si="85"/>
        <v>入力済</v>
      </c>
      <c r="BE132" s="541" t="str">
        <f t="shared" si="86"/>
        <v/>
      </c>
      <c r="BF132" s="541" t="str">
        <f t="shared" si="87"/>
        <v/>
      </c>
      <c r="BG132" s="541" t="str">
        <f t="shared" si="88"/>
        <v/>
      </c>
      <c r="BH132" s="541" t="str">
        <f t="shared" si="89"/>
        <v/>
      </c>
      <c r="BI132" s="541" t="str">
        <f t="shared" si="90"/>
        <v/>
      </c>
      <c r="BL132" t="str">
        <f t="shared" si="91"/>
        <v/>
      </c>
      <c r="BM132" t="str">
        <f t="shared" si="92"/>
        <v/>
      </c>
      <c r="BN132" t="str">
        <f t="shared" si="93"/>
        <v/>
      </c>
      <c r="BO132" s="548" t="str">
        <f>IF(BN132="対象",ROUNDDOWN(L132*VLOOKUP(K132,【参考】数式用!$A$4:$J$42,10,FALSE)*AA132,0),"")</f>
        <v/>
      </c>
      <c r="BP132" t="str">
        <f t="shared" si="94"/>
        <v/>
      </c>
    </row>
    <row r="133" spans="1:68" ht="109.95" customHeight="1" thickBot="1">
      <c r="A133" s="306">
        <v>121</v>
      </c>
      <c r="B133" s="687" t="str">
        <f>IF(基本情報入力シート!B155="","",基本情報入力シート!B155)</f>
        <v/>
      </c>
      <c r="C133" s="688"/>
      <c r="D133" s="688"/>
      <c r="E133" s="688"/>
      <c r="F133" s="689"/>
      <c r="G133" s="330" t="str">
        <f>IF(基本情報入力シート!L155="", "", 基本情報入力シート!L155)</f>
        <v/>
      </c>
      <c r="H133" s="330" t="str">
        <f>IF(基本情報入力シート!Q155="", "", 基本情報入力シート!Q155)</f>
        <v/>
      </c>
      <c r="I133" s="330" t="str">
        <f>IF(基本情報入力シート!V155="", "", 基本情報入力シート!V155)</f>
        <v/>
      </c>
      <c r="J133" s="330" t="str">
        <f>IF(基本情報入力シート!W155="", "", 基本情報入力シート!W155)</f>
        <v/>
      </c>
      <c r="K133" s="330" t="str">
        <f>IF(基本情報入力シート!Z155="", "", 基本情報入力シート!Z155)</f>
        <v/>
      </c>
      <c r="L133" s="331" t="str">
        <f>IF(基本情報入力シート!AF155=0, "",基本情報入力シート!AF155)</f>
        <v/>
      </c>
      <c r="M133" s="507" t="str">
        <f>IF('別紙様式2-2（個票（４、５月））'!M133="","",'別紙様式2-2（個票（４、５月））'!M133)</f>
        <v/>
      </c>
      <c r="N133" s="506" t="str">
        <f>IF('別紙様式2-2（個票（４、５月））'!N133="","",'別紙様式2-2（個票（４、５月））'!N133)</f>
        <v/>
      </c>
      <c r="O133" s="289"/>
      <c r="P133" s="537" t="str">
        <f>IFERROR(VLOOKUP(K133,【参考】数式用!$A$2:$M$57,MATCH(O133,【参考】数式用!$G$3:$M$3,0)+6,0),"")</f>
        <v/>
      </c>
      <c r="Q133" s="334" t="s">
        <v>113</v>
      </c>
      <c r="R133" s="335"/>
      <c r="S133" s="336" t="s">
        <v>178</v>
      </c>
      <c r="T133" s="335"/>
      <c r="U133" s="336" t="s">
        <v>179</v>
      </c>
      <c r="V133" s="335"/>
      <c r="W133" s="336" t="s">
        <v>178</v>
      </c>
      <c r="X133" s="335"/>
      <c r="Y133" s="336" t="s">
        <v>115</v>
      </c>
      <c r="Z133" s="336" t="s">
        <v>181</v>
      </c>
      <c r="AA133" s="336" t="str">
        <f t="shared" si="68"/>
        <v/>
      </c>
      <c r="AB133" s="337" t="s">
        <v>182</v>
      </c>
      <c r="AC133" s="309" t="str">
        <f t="shared" si="69"/>
        <v/>
      </c>
      <c r="AD133" s="501" t="str">
        <f t="shared" si="70"/>
        <v/>
      </c>
      <c r="AE133" s="310" t="str">
        <f>IFERROR(ROUNDDOWN(ROUNDDOWN(ROUND(L133*VLOOKUP(K133,【参考】数式用!$A$2:$M$57,MATCH("処遇改善加算Ⅳ",【参考】数式用!$G$3:$M$3,0)+6,0),0),0)*AA133*0.5,0), "")</f>
        <v/>
      </c>
      <c r="AF133" s="321"/>
      <c r="AG133" s="322"/>
      <c r="AH133" s="322"/>
      <c r="AI133" s="321"/>
      <c r="AJ133" s="323"/>
      <c r="AK133" s="329"/>
      <c r="AL133" s="327" t="str">
        <f t="shared" si="71"/>
        <v/>
      </c>
      <c r="AM133" s="328" t="str">
        <f t="shared" si="72"/>
        <v/>
      </c>
      <c r="AN133" s="258"/>
      <c r="AO133" s="538" t="str">
        <f>IFERROR(VLOOKUP(K133,【参考】数式用!$A$2:$N$57,14,FALSE),"")</f>
        <v/>
      </c>
      <c r="AP133" s="538" t="str">
        <f t="shared" si="73"/>
        <v/>
      </c>
      <c r="AQ133" s="542" t="str">
        <f t="shared" si="74"/>
        <v/>
      </c>
      <c r="AR133" s="542" t="str">
        <f t="shared" si="75"/>
        <v>キャリアパス要件Ⅰ・Ⅱ_</v>
      </c>
      <c r="AS133" s="522" t="str">
        <f t="shared" si="76"/>
        <v>入力済</v>
      </c>
      <c r="AT133" s="538" t="str">
        <f t="shared" si="77"/>
        <v/>
      </c>
      <c r="AU133" s="522" t="str">
        <f t="shared" si="78"/>
        <v>入力済</v>
      </c>
      <c r="AV133" s="522" t="str">
        <f t="shared" si="79"/>
        <v/>
      </c>
      <c r="AW133" s="522" t="str">
        <f t="shared" si="80"/>
        <v/>
      </c>
      <c r="AX133" s="538" t="str">
        <f t="shared" si="81"/>
        <v/>
      </c>
      <c r="AY133" s="522" t="str">
        <f>IFERROR(VLOOKUP(K133,【参考】数式用!$AR$3:$AS$49, 2, FALSE), "")</f>
        <v/>
      </c>
      <c r="AZ133" s="538" t="str">
        <f t="shared" si="82"/>
        <v/>
      </c>
      <c r="BA133" s="541" t="str">
        <f t="shared" si="83"/>
        <v>入力済</v>
      </c>
      <c r="BB133" s="522" t="str">
        <f>IFERROR(VLOOKUP(K133,【参考】数式用!$AX$3:$AY$59, 2, FALSE), "")</f>
        <v/>
      </c>
      <c r="BC133" s="538" t="str">
        <f t="shared" si="84"/>
        <v/>
      </c>
      <c r="BD133" s="541" t="str">
        <f t="shared" si="85"/>
        <v>入力済</v>
      </c>
      <c r="BE133" s="541" t="str">
        <f t="shared" si="86"/>
        <v/>
      </c>
      <c r="BF133" s="541" t="str">
        <f t="shared" si="87"/>
        <v/>
      </c>
      <c r="BG133" s="541" t="str">
        <f t="shared" si="88"/>
        <v/>
      </c>
      <c r="BH133" s="541" t="str">
        <f t="shared" si="89"/>
        <v/>
      </c>
      <c r="BI133" s="541" t="str">
        <f t="shared" si="90"/>
        <v/>
      </c>
      <c r="BL133" t="str">
        <f t="shared" si="91"/>
        <v/>
      </c>
      <c r="BM133" t="str">
        <f t="shared" si="92"/>
        <v/>
      </c>
      <c r="BN133" t="str">
        <f t="shared" si="93"/>
        <v/>
      </c>
      <c r="BO133" s="548" t="str">
        <f>IF(BN133="対象",ROUNDDOWN(L133*VLOOKUP(K133,【参考】数式用!$A$4:$J$42,10,FALSE)*AA133,0),"")</f>
        <v/>
      </c>
      <c r="BP133" t="str">
        <f t="shared" si="94"/>
        <v/>
      </c>
    </row>
    <row r="134" spans="1:68" ht="109.95" customHeight="1" thickBot="1">
      <c r="A134" s="306">
        <v>122</v>
      </c>
      <c r="B134" s="687" t="str">
        <f>IF(基本情報入力シート!B156="","",基本情報入力シート!B156)</f>
        <v/>
      </c>
      <c r="C134" s="688"/>
      <c r="D134" s="688"/>
      <c r="E134" s="688"/>
      <c r="F134" s="689"/>
      <c r="G134" s="330" t="str">
        <f>IF(基本情報入力シート!L156="", "", 基本情報入力シート!L156)</f>
        <v/>
      </c>
      <c r="H134" s="330" t="str">
        <f>IF(基本情報入力シート!Q156="", "", 基本情報入力シート!Q156)</f>
        <v/>
      </c>
      <c r="I134" s="330" t="str">
        <f>IF(基本情報入力シート!V156="", "", 基本情報入力シート!V156)</f>
        <v/>
      </c>
      <c r="J134" s="330" t="str">
        <f>IF(基本情報入力シート!W156="", "", 基本情報入力シート!W156)</f>
        <v/>
      </c>
      <c r="K134" s="330" t="str">
        <f>IF(基本情報入力シート!Z156="", "", 基本情報入力シート!Z156)</f>
        <v/>
      </c>
      <c r="L134" s="331" t="str">
        <f>IF(基本情報入力シート!AF156=0, "",基本情報入力シート!AF156)</f>
        <v/>
      </c>
      <c r="M134" s="507" t="str">
        <f>IF('別紙様式2-2（個票（４、５月））'!M134="","",'別紙様式2-2（個票（４、５月））'!M134)</f>
        <v/>
      </c>
      <c r="N134" s="506" t="str">
        <f>IF('別紙様式2-2（個票（４、５月））'!N134="","",'別紙様式2-2（個票（４、５月））'!N134)</f>
        <v/>
      </c>
      <c r="O134" s="289"/>
      <c r="P134" s="537" t="str">
        <f>IFERROR(VLOOKUP(K134,【参考】数式用!$A$2:$M$57,MATCH(O134,【参考】数式用!$G$3:$M$3,0)+6,0),"")</f>
        <v/>
      </c>
      <c r="Q134" s="334" t="s">
        <v>113</v>
      </c>
      <c r="R134" s="335"/>
      <c r="S134" s="336" t="s">
        <v>178</v>
      </c>
      <c r="T134" s="335"/>
      <c r="U134" s="336" t="s">
        <v>179</v>
      </c>
      <c r="V134" s="335"/>
      <c r="W134" s="336" t="s">
        <v>178</v>
      </c>
      <c r="X134" s="335"/>
      <c r="Y134" s="336" t="s">
        <v>115</v>
      </c>
      <c r="Z134" s="336" t="s">
        <v>181</v>
      </c>
      <c r="AA134" s="336" t="str">
        <f t="shared" si="68"/>
        <v/>
      </c>
      <c r="AB134" s="337" t="s">
        <v>182</v>
      </c>
      <c r="AC134" s="309" t="str">
        <f t="shared" si="69"/>
        <v/>
      </c>
      <c r="AD134" s="501" t="str">
        <f t="shared" si="70"/>
        <v/>
      </c>
      <c r="AE134" s="310" t="str">
        <f>IFERROR(ROUNDDOWN(ROUNDDOWN(ROUND(L134*VLOOKUP(K134,【参考】数式用!$A$2:$M$57,MATCH("処遇改善加算Ⅳ",【参考】数式用!$G$3:$M$3,0)+6,0),0),0)*AA134*0.5,0), "")</f>
        <v/>
      </c>
      <c r="AF134" s="321"/>
      <c r="AG134" s="322"/>
      <c r="AH134" s="322"/>
      <c r="AI134" s="321"/>
      <c r="AJ134" s="323"/>
      <c r="AK134" s="329"/>
      <c r="AL134" s="327" t="str">
        <f t="shared" si="71"/>
        <v/>
      </c>
      <c r="AM134" s="328" t="str">
        <f t="shared" si="72"/>
        <v/>
      </c>
      <c r="AN134" s="258"/>
      <c r="AO134" s="538" t="str">
        <f>IFERROR(VLOOKUP(K134,【参考】数式用!$A$2:$N$57,14,FALSE),"")</f>
        <v/>
      </c>
      <c r="AP134" s="538" t="str">
        <f t="shared" si="73"/>
        <v/>
      </c>
      <c r="AQ134" s="542" t="str">
        <f t="shared" si="74"/>
        <v/>
      </c>
      <c r="AR134" s="542" t="str">
        <f t="shared" si="75"/>
        <v>キャリアパス要件Ⅰ・Ⅱ_</v>
      </c>
      <c r="AS134" s="522" t="str">
        <f t="shared" si="76"/>
        <v>入力済</v>
      </c>
      <c r="AT134" s="538" t="str">
        <f t="shared" si="77"/>
        <v/>
      </c>
      <c r="AU134" s="522" t="str">
        <f t="shared" si="78"/>
        <v>入力済</v>
      </c>
      <c r="AV134" s="522" t="str">
        <f t="shared" si="79"/>
        <v/>
      </c>
      <c r="AW134" s="522" t="str">
        <f t="shared" si="80"/>
        <v/>
      </c>
      <c r="AX134" s="538" t="str">
        <f t="shared" si="81"/>
        <v/>
      </c>
      <c r="AY134" s="522" t="str">
        <f>IFERROR(VLOOKUP(K134,【参考】数式用!$AR$3:$AS$49, 2, FALSE), "")</f>
        <v/>
      </c>
      <c r="AZ134" s="538" t="str">
        <f t="shared" si="82"/>
        <v/>
      </c>
      <c r="BA134" s="541" t="str">
        <f t="shared" si="83"/>
        <v>入力済</v>
      </c>
      <c r="BB134" s="522" t="str">
        <f>IFERROR(VLOOKUP(K134,【参考】数式用!$AX$3:$AY$59, 2, FALSE), "")</f>
        <v/>
      </c>
      <c r="BC134" s="538" t="str">
        <f t="shared" si="84"/>
        <v/>
      </c>
      <c r="BD134" s="541" t="str">
        <f t="shared" si="85"/>
        <v>入力済</v>
      </c>
      <c r="BE134" s="541" t="str">
        <f t="shared" si="86"/>
        <v/>
      </c>
      <c r="BF134" s="541" t="str">
        <f t="shared" si="87"/>
        <v/>
      </c>
      <c r="BG134" s="541" t="str">
        <f t="shared" si="88"/>
        <v/>
      </c>
      <c r="BH134" s="541" t="str">
        <f t="shared" si="89"/>
        <v/>
      </c>
      <c r="BI134" s="541" t="str">
        <f t="shared" si="90"/>
        <v/>
      </c>
      <c r="BL134" t="str">
        <f t="shared" si="91"/>
        <v/>
      </c>
      <c r="BM134" t="str">
        <f t="shared" si="92"/>
        <v/>
      </c>
      <c r="BN134" t="str">
        <f t="shared" si="93"/>
        <v/>
      </c>
      <c r="BO134" s="548" t="str">
        <f>IF(BN134="対象",ROUNDDOWN(L134*VLOOKUP(K134,【参考】数式用!$A$4:$J$42,10,FALSE)*AA134,0),"")</f>
        <v/>
      </c>
      <c r="BP134" t="str">
        <f t="shared" si="94"/>
        <v/>
      </c>
    </row>
    <row r="135" spans="1:68" ht="109.95" customHeight="1" thickBot="1">
      <c r="A135" s="306">
        <v>123</v>
      </c>
      <c r="B135" s="687" t="str">
        <f>IF(基本情報入力シート!B157="","",基本情報入力シート!B157)</f>
        <v/>
      </c>
      <c r="C135" s="688"/>
      <c r="D135" s="688"/>
      <c r="E135" s="688"/>
      <c r="F135" s="689"/>
      <c r="G135" s="330" t="str">
        <f>IF(基本情報入力シート!L157="", "", 基本情報入力シート!L157)</f>
        <v/>
      </c>
      <c r="H135" s="330" t="str">
        <f>IF(基本情報入力シート!Q157="", "", 基本情報入力シート!Q157)</f>
        <v/>
      </c>
      <c r="I135" s="330" t="str">
        <f>IF(基本情報入力シート!V157="", "", 基本情報入力シート!V157)</f>
        <v/>
      </c>
      <c r="J135" s="330" t="str">
        <f>IF(基本情報入力シート!W157="", "", 基本情報入力シート!W157)</f>
        <v/>
      </c>
      <c r="K135" s="330" t="str">
        <f>IF(基本情報入力シート!Z157="", "", 基本情報入力シート!Z157)</f>
        <v/>
      </c>
      <c r="L135" s="331" t="str">
        <f>IF(基本情報入力シート!AF157=0, "",基本情報入力シート!AF157)</f>
        <v/>
      </c>
      <c r="M135" s="507" t="str">
        <f>IF('別紙様式2-2（個票（４、５月））'!M135="","",'別紙様式2-2（個票（４、５月））'!M135)</f>
        <v/>
      </c>
      <c r="N135" s="506" t="str">
        <f>IF('別紙様式2-2（個票（４、５月））'!N135="","",'別紙様式2-2（個票（４、５月））'!N135)</f>
        <v/>
      </c>
      <c r="O135" s="289"/>
      <c r="P135" s="537" t="str">
        <f>IFERROR(VLOOKUP(K135,【参考】数式用!$A$2:$M$57,MATCH(O135,【参考】数式用!$G$3:$M$3,0)+6,0),"")</f>
        <v/>
      </c>
      <c r="Q135" s="334" t="s">
        <v>113</v>
      </c>
      <c r="R135" s="335"/>
      <c r="S135" s="336" t="s">
        <v>178</v>
      </c>
      <c r="T135" s="335"/>
      <c r="U135" s="336" t="s">
        <v>179</v>
      </c>
      <c r="V135" s="335"/>
      <c r="W135" s="336" t="s">
        <v>178</v>
      </c>
      <c r="X135" s="335"/>
      <c r="Y135" s="336" t="s">
        <v>115</v>
      </c>
      <c r="Z135" s="336" t="s">
        <v>181</v>
      </c>
      <c r="AA135" s="336" t="str">
        <f t="shared" si="68"/>
        <v/>
      </c>
      <c r="AB135" s="337" t="s">
        <v>182</v>
      </c>
      <c r="AC135" s="309" t="str">
        <f t="shared" si="69"/>
        <v/>
      </c>
      <c r="AD135" s="501" t="str">
        <f t="shared" si="70"/>
        <v/>
      </c>
      <c r="AE135" s="310" t="str">
        <f>IFERROR(ROUNDDOWN(ROUNDDOWN(ROUND(L135*VLOOKUP(K135,【参考】数式用!$A$2:$M$57,MATCH("処遇改善加算Ⅳ",【参考】数式用!$G$3:$M$3,0)+6,0),0),0)*AA135*0.5,0), "")</f>
        <v/>
      </c>
      <c r="AF135" s="321"/>
      <c r="AG135" s="322"/>
      <c r="AH135" s="322"/>
      <c r="AI135" s="321"/>
      <c r="AJ135" s="323"/>
      <c r="AK135" s="329"/>
      <c r="AL135" s="327" t="str">
        <f t="shared" si="71"/>
        <v/>
      </c>
      <c r="AM135" s="328" t="str">
        <f t="shared" si="72"/>
        <v/>
      </c>
      <c r="AN135" s="258"/>
      <c r="AO135" s="538" t="str">
        <f>IFERROR(VLOOKUP(K135,【参考】数式用!$A$2:$N$57,14,FALSE),"")</f>
        <v/>
      </c>
      <c r="AP135" s="538" t="str">
        <f t="shared" si="73"/>
        <v/>
      </c>
      <c r="AQ135" s="542" t="str">
        <f t="shared" si="74"/>
        <v/>
      </c>
      <c r="AR135" s="542" t="str">
        <f t="shared" si="75"/>
        <v>キャリアパス要件Ⅰ・Ⅱ_</v>
      </c>
      <c r="AS135" s="522" t="str">
        <f t="shared" si="76"/>
        <v>入力済</v>
      </c>
      <c r="AT135" s="538" t="str">
        <f t="shared" si="77"/>
        <v/>
      </c>
      <c r="AU135" s="522" t="str">
        <f t="shared" si="78"/>
        <v>入力済</v>
      </c>
      <c r="AV135" s="522" t="str">
        <f t="shared" si="79"/>
        <v/>
      </c>
      <c r="AW135" s="522" t="str">
        <f t="shared" si="80"/>
        <v/>
      </c>
      <c r="AX135" s="538" t="str">
        <f t="shared" si="81"/>
        <v/>
      </c>
      <c r="AY135" s="522" t="str">
        <f>IFERROR(VLOOKUP(K135,【参考】数式用!$AR$3:$AS$49, 2, FALSE), "")</f>
        <v/>
      </c>
      <c r="AZ135" s="538" t="str">
        <f t="shared" si="82"/>
        <v/>
      </c>
      <c r="BA135" s="541" t="str">
        <f t="shared" si="83"/>
        <v>入力済</v>
      </c>
      <c r="BB135" s="522" t="str">
        <f>IFERROR(VLOOKUP(K135,【参考】数式用!$AX$3:$AY$59, 2, FALSE), "")</f>
        <v/>
      </c>
      <c r="BC135" s="538" t="str">
        <f t="shared" si="84"/>
        <v/>
      </c>
      <c r="BD135" s="541" t="str">
        <f t="shared" si="85"/>
        <v>入力済</v>
      </c>
      <c r="BE135" s="541" t="str">
        <f t="shared" si="86"/>
        <v/>
      </c>
      <c r="BF135" s="541" t="str">
        <f t="shared" si="87"/>
        <v/>
      </c>
      <c r="BG135" s="541" t="str">
        <f t="shared" si="88"/>
        <v/>
      </c>
      <c r="BH135" s="541" t="str">
        <f t="shared" si="89"/>
        <v/>
      </c>
      <c r="BI135" s="541" t="str">
        <f t="shared" si="90"/>
        <v/>
      </c>
      <c r="BL135" t="str">
        <f t="shared" si="91"/>
        <v/>
      </c>
      <c r="BM135" t="str">
        <f t="shared" si="92"/>
        <v/>
      </c>
      <c r="BN135" t="str">
        <f t="shared" si="93"/>
        <v/>
      </c>
      <c r="BO135" s="548" t="str">
        <f>IF(BN135="対象",ROUNDDOWN(L135*VLOOKUP(K135,【参考】数式用!$A$4:$J$42,10,FALSE)*AA135,0),"")</f>
        <v/>
      </c>
      <c r="BP135" t="str">
        <f t="shared" si="94"/>
        <v/>
      </c>
    </row>
    <row r="136" spans="1:68" ht="109.95" customHeight="1" thickBot="1">
      <c r="A136" s="306">
        <v>124</v>
      </c>
      <c r="B136" s="687" t="str">
        <f>IF(基本情報入力シート!B158="","",基本情報入力シート!B158)</f>
        <v/>
      </c>
      <c r="C136" s="688"/>
      <c r="D136" s="688"/>
      <c r="E136" s="688"/>
      <c r="F136" s="689"/>
      <c r="G136" s="330" t="str">
        <f>IF(基本情報入力シート!L158="", "", 基本情報入力シート!L158)</f>
        <v/>
      </c>
      <c r="H136" s="330" t="str">
        <f>IF(基本情報入力シート!Q158="", "", 基本情報入力シート!Q158)</f>
        <v/>
      </c>
      <c r="I136" s="330" t="str">
        <f>IF(基本情報入力シート!V158="", "", 基本情報入力シート!V158)</f>
        <v/>
      </c>
      <c r="J136" s="330" t="str">
        <f>IF(基本情報入力シート!W158="", "", 基本情報入力シート!W158)</f>
        <v/>
      </c>
      <c r="K136" s="330" t="str">
        <f>IF(基本情報入力シート!Z158="", "", 基本情報入力シート!Z158)</f>
        <v/>
      </c>
      <c r="L136" s="331" t="str">
        <f>IF(基本情報入力シート!AF158=0, "",基本情報入力シート!AF158)</f>
        <v/>
      </c>
      <c r="M136" s="507" t="str">
        <f>IF('別紙様式2-2（個票（４、５月））'!M136="","",'別紙様式2-2（個票（４、５月））'!M136)</f>
        <v/>
      </c>
      <c r="N136" s="506" t="str">
        <f>IF('別紙様式2-2（個票（４、５月））'!N136="","",'別紙様式2-2（個票（４、５月））'!N136)</f>
        <v/>
      </c>
      <c r="O136" s="289"/>
      <c r="P136" s="537" t="str">
        <f>IFERROR(VLOOKUP(K136,【参考】数式用!$A$2:$M$57,MATCH(O136,【参考】数式用!$G$3:$M$3,0)+6,0),"")</f>
        <v/>
      </c>
      <c r="Q136" s="334" t="s">
        <v>113</v>
      </c>
      <c r="R136" s="335"/>
      <c r="S136" s="336" t="s">
        <v>178</v>
      </c>
      <c r="T136" s="335"/>
      <c r="U136" s="336" t="s">
        <v>179</v>
      </c>
      <c r="V136" s="335"/>
      <c r="W136" s="336" t="s">
        <v>178</v>
      </c>
      <c r="X136" s="335"/>
      <c r="Y136" s="336" t="s">
        <v>115</v>
      </c>
      <c r="Z136" s="336" t="s">
        <v>181</v>
      </c>
      <c r="AA136" s="336" t="str">
        <f t="shared" si="68"/>
        <v/>
      </c>
      <c r="AB136" s="337" t="s">
        <v>182</v>
      </c>
      <c r="AC136" s="309" t="str">
        <f t="shared" si="69"/>
        <v/>
      </c>
      <c r="AD136" s="501" t="str">
        <f t="shared" si="70"/>
        <v/>
      </c>
      <c r="AE136" s="310" t="str">
        <f>IFERROR(ROUNDDOWN(ROUNDDOWN(ROUND(L136*VLOOKUP(K136,【参考】数式用!$A$2:$M$57,MATCH("処遇改善加算Ⅳ",【参考】数式用!$G$3:$M$3,0)+6,0),0),0)*AA136*0.5,0), "")</f>
        <v/>
      </c>
      <c r="AF136" s="321"/>
      <c r="AG136" s="322"/>
      <c r="AH136" s="322"/>
      <c r="AI136" s="321"/>
      <c r="AJ136" s="323"/>
      <c r="AK136" s="329"/>
      <c r="AL136" s="327" t="str">
        <f t="shared" si="71"/>
        <v/>
      </c>
      <c r="AM136" s="328" t="str">
        <f t="shared" si="72"/>
        <v/>
      </c>
      <c r="AN136" s="258"/>
      <c r="AO136" s="538" t="str">
        <f>IFERROR(VLOOKUP(K136,【参考】数式用!$A$2:$N$57,14,FALSE),"")</f>
        <v/>
      </c>
      <c r="AP136" s="538" t="str">
        <f t="shared" si="73"/>
        <v/>
      </c>
      <c r="AQ136" s="542" t="str">
        <f t="shared" si="74"/>
        <v/>
      </c>
      <c r="AR136" s="542" t="str">
        <f t="shared" si="75"/>
        <v>キャリアパス要件Ⅰ・Ⅱ_</v>
      </c>
      <c r="AS136" s="522" t="str">
        <f t="shared" si="76"/>
        <v>入力済</v>
      </c>
      <c r="AT136" s="538" t="str">
        <f t="shared" si="77"/>
        <v/>
      </c>
      <c r="AU136" s="522" t="str">
        <f t="shared" si="78"/>
        <v>入力済</v>
      </c>
      <c r="AV136" s="522" t="str">
        <f t="shared" si="79"/>
        <v/>
      </c>
      <c r="AW136" s="522" t="str">
        <f t="shared" si="80"/>
        <v/>
      </c>
      <c r="AX136" s="538" t="str">
        <f t="shared" si="81"/>
        <v/>
      </c>
      <c r="AY136" s="522" t="str">
        <f>IFERROR(VLOOKUP(K136,【参考】数式用!$AR$3:$AS$49, 2, FALSE), "")</f>
        <v/>
      </c>
      <c r="AZ136" s="538" t="str">
        <f t="shared" si="82"/>
        <v/>
      </c>
      <c r="BA136" s="541" t="str">
        <f t="shared" si="83"/>
        <v>入力済</v>
      </c>
      <c r="BB136" s="522" t="str">
        <f>IFERROR(VLOOKUP(K136,【参考】数式用!$AX$3:$AY$59, 2, FALSE), "")</f>
        <v/>
      </c>
      <c r="BC136" s="538" t="str">
        <f t="shared" si="84"/>
        <v/>
      </c>
      <c r="BD136" s="541" t="str">
        <f t="shared" si="85"/>
        <v>入力済</v>
      </c>
      <c r="BE136" s="541" t="str">
        <f t="shared" si="86"/>
        <v/>
      </c>
      <c r="BF136" s="541" t="str">
        <f t="shared" si="87"/>
        <v/>
      </c>
      <c r="BG136" s="541" t="str">
        <f t="shared" si="88"/>
        <v/>
      </c>
      <c r="BH136" s="541" t="str">
        <f t="shared" si="89"/>
        <v/>
      </c>
      <c r="BI136" s="541" t="str">
        <f t="shared" si="90"/>
        <v/>
      </c>
      <c r="BL136" t="str">
        <f t="shared" si="91"/>
        <v/>
      </c>
      <c r="BM136" t="str">
        <f t="shared" si="92"/>
        <v/>
      </c>
      <c r="BN136" t="str">
        <f t="shared" si="93"/>
        <v/>
      </c>
      <c r="BO136" s="548" t="str">
        <f>IF(BN136="対象",ROUNDDOWN(L136*VLOOKUP(K136,【参考】数式用!$A$4:$J$42,10,FALSE)*AA136,0),"")</f>
        <v/>
      </c>
      <c r="BP136" t="str">
        <f t="shared" si="94"/>
        <v/>
      </c>
    </row>
    <row r="137" spans="1:68" ht="109.95" customHeight="1" thickBot="1">
      <c r="A137" s="306">
        <v>125</v>
      </c>
      <c r="B137" s="687" t="str">
        <f>IF(基本情報入力シート!B159="","",基本情報入力シート!B159)</f>
        <v/>
      </c>
      <c r="C137" s="688"/>
      <c r="D137" s="688"/>
      <c r="E137" s="688"/>
      <c r="F137" s="689"/>
      <c r="G137" s="330" t="str">
        <f>IF(基本情報入力シート!L159="", "", 基本情報入力シート!L159)</f>
        <v/>
      </c>
      <c r="H137" s="330" t="str">
        <f>IF(基本情報入力シート!Q159="", "", 基本情報入力シート!Q159)</f>
        <v/>
      </c>
      <c r="I137" s="330" t="str">
        <f>IF(基本情報入力シート!V159="", "", 基本情報入力シート!V159)</f>
        <v/>
      </c>
      <c r="J137" s="330" t="str">
        <f>IF(基本情報入力シート!W159="", "", 基本情報入力シート!W159)</f>
        <v/>
      </c>
      <c r="K137" s="330" t="str">
        <f>IF(基本情報入力シート!Z159="", "", 基本情報入力シート!Z159)</f>
        <v/>
      </c>
      <c r="L137" s="331" t="str">
        <f>IF(基本情報入力シート!AF159=0, "",基本情報入力シート!AF159)</f>
        <v/>
      </c>
      <c r="M137" s="507" t="str">
        <f>IF('別紙様式2-2（個票（４、５月））'!M137="","",'別紙様式2-2（個票（４、５月））'!M137)</f>
        <v/>
      </c>
      <c r="N137" s="506" t="str">
        <f>IF('別紙様式2-2（個票（４、５月））'!N137="","",'別紙様式2-2（個票（４、５月））'!N137)</f>
        <v/>
      </c>
      <c r="O137" s="289"/>
      <c r="P137" s="537" t="str">
        <f>IFERROR(VLOOKUP(K137,【参考】数式用!$A$2:$M$57,MATCH(O137,【参考】数式用!$G$3:$M$3,0)+6,0),"")</f>
        <v/>
      </c>
      <c r="Q137" s="334" t="s">
        <v>113</v>
      </c>
      <c r="R137" s="335"/>
      <c r="S137" s="336" t="s">
        <v>178</v>
      </c>
      <c r="T137" s="335"/>
      <c r="U137" s="336" t="s">
        <v>179</v>
      </c>
      <c r="V137" s="335"/>
      <c r="W137" s="336" t="s">
        <v>178</v>
      </c>
      <c r="X137" s="335"/>
      <c r="Y137" s="336" t="s">
        <v>115</v>
      </c>
      <c r="Z137" s="336" t="s">
        <v>181</v>
      </c>
      <c r="AA137" s="336" t="str">
        <f t="shared" si="68"/>
        <v/>
      </c>
      <c r="AB137" s="337" t="s">
        <v>182</v>
      </c>
      <c r="AC137" s="309" t="str">
        <f t="shared" si="69"/>
        <v/>
      </c>
      <c r="AD137" s="501" t="str">
        <f t="shared" si="70"/>
        <v/>
      </c>
      <c r="AE137" s="310" t="str">
        <f>IFERROR(ROUNDDOWN(ROUNDDOWN(ROUND(L137*VLOOKUP(K137,【参考】数式用!$A$2:$M$57,MATCH("処遇改善加算Ⅳ",【参考】数式用!$G$3:$M$3,0)+6,0),0),0)*AA137*0.5,0), "")</f>
        <v/>
      </c>
      <c r="AF137" s="321"/>
      <c r="AG137" s="322"/>
      <c r="AH137" s="322"/>
      <c r="AI137" s="321"/>
      <c r="AJ137" s="323"/>
      <c r="AK137" s="329"/>
      <c r="AL137" s="327" t="str">
        <f t="shared" si="71"/>
        <v/>
      </c>
      <c r="AM137" s="328" t="str">
        <f t="shared" si="72"/>
        <v/>
      </c>
      <c r="AN137" s="258"/>
      <c r="AO137" s="538" t="str">
        <f>IFERROR(VLOOKUP(K137,【参考】数式用!$A$2:$N$57,14,FALSE),"")</f>
        <v/>
      </c>
      <c r="AP137" s="538" t="str">
        <f t="shared" si="73"/>
        <v/>
      </c>
      <c r="AQ137" s="542" t="str">
        <f t="shared" si="74"/>
        <v/>
      </c>
      <c r="AR137" s="542" t="str">
        <f t="shared" si="75"/>
        <v>キャリアパス要件Ⅰ・Ⅱ_</v>
      </c>
      <c r="AS137" s="522" t="str">
        <f t="shared" si="76"/>
        <v>入力済</v>
      </c>
      <c r="AT137" s="538" t="str">
        <f t="shared" si="77"/>
        <v/>
      </c>
      <c r="AU137" s="522" t="str">
        <f t="shared" si="78"/>
        <v>入力済</v>
      </c>
      <c r="AV137" s="522" t="str">
        <f t="shared" si="79"/>
        <v/>
      </c>
      <c r="AW137" s="522" t="str">
        <f t="shared" si="80"/>
        <v/>
      </c>
      <c r="AX137" s="538" t="str">
        <f t="shared" si="81"/>
        <v/>
      </c>
      <c r="AY137" s="522" t="str">
        <f>IFERROR(VLOOKUP(K137,【参考】数式用!$AR$3:$AS$49, 2, FALSE), "")</f>
        <v/>
      </c>
      <c r="AZ137" s="538" t="str">
        <f t="shared" si="82"/>
        <v/>
      </c>
      <c r="BA137" s="541" t="str">
        <f t="shared" si="83"/>
        <v>入力済</v>
      </c>
      <c r="BB137" s="522" t="str">
        <f>IFERROR(VLOOKUP(K137,【参考】数式用!$AX$3:$AY$59, 2, FALSE), "")</f>
        <v/>
      </c>
      <c r="BC137" s="538" t="str">
        <f t="shared" si="84"/>
        <v/>
      </c>
      <c r="BD137" s="541" t="str">
        <f t="shared" si="85"/>
        <v>入力済</v>
      </c>
      <c r="BE137" s="541" t="str">
        <f t="shared" si="86"/>
        <v/>
      </c>
      <c r="BF137" s="541" t="str">
        <f t="shared" si="87"/>
        <v/>
      </c>
      <c r="BG137" s="541" t="str">
        <f t="shared" si="88"/>
        <v/>
      </c>
      <c r="BH137" s="541" t="str">
        <f t="shared" si="89"/>
        <v/>
      </c>
      <c r="BI137" s="541" t="str">
        <f t="shared" si="90"/>
        <v/>
      </c>
      <c r="BL137" t="str">
        <f t="shared" si="91"/>
        <v/>
      </c>
      <c r="BM137" t="str">
        <f t="shared" si="92"/>
        <v/>
      </c>
      <c r="BN137" t="str">
        <f t="shared" si="93"/>
        <v/>
      </c>
      <c r="BO137" s="548" t="str">
        <f>IF(BN137="対象",ROUNDDOWN(L137*VLOOKUP(K137,【参考】数式用!$A$4:$J$42,10,FALSE)*AA137,0),"")</f>
        <v/>
      </c>
      <c r="BP137" t="str">
        <f t="shared" si="94"/>
        <v/>
      </c>
    </row>
    <row r="138" spans="1:68" ht="109.95" customHeight="1" thickBot="1">
      <c r="A138" s="306">
        <v>126</v>
      </c>
      <c r="B138" s="687" t="str">
        <f>IF(基本情報入力シート!B160="","",基本情報入力シート!B160)</f>
        <v/>
      </c>
      <c r="C138" s="688"/>
      <c r="D138" s="688"/>
      <c r="E138" s="688"/>
      <c r="F138" s="689"/>
      <c r="G138" s="330" t="str">
        <f>IF(基本情報入力シート!L160="", "", 基本情報入力シート!L160)</f>
        <v/>
      </c>
      <c r="H138" s="330" t="str">
        <f>IF(基本情報入力シート!Q160="", "", 基本情報入力シート!Q160)</f>
        <v/>
      </c>
      <c r="I138" s="330" t="str">
        <f>IF(基本情報入力シート!V160="", "", 基本情報入力シート!V160)</f>
        <v/>
      </c>
      <c r="J138" s="330" t="str">
        <f>IF(基本情報入力シート!W160="", "", 基本情報入力シート!W160)</f>
        <v/>
      </c>
      <c r="K138" s="330" t="str">
        <f>IF(基本情報入力シート!Z160="", "", 基本情報入力シート!Z160)</f>
        <v/>
      </c>
      <c r="L138" s="331" t="str">
        <f>IF(基本情報入力シート!AF160=0, "",基本情報入力シート!AF160)</f>
        <v/>
      </c>
      <c r="M138" s="507" t="str">
        <f>IF('別紙様式2-2（個票（４、５月））'!M138="","",'別紙様式2-2（個票（４、５月））'!M138)</f>
        <v/>
      </c>
      <c r="N138" s="506" t="str">
        <f>IF('別紙様式2-2（個票（４、５月））'!N138="","",'別紙様式2-2（個票（４、５月））'!N138)</f>
        <v/>
      </c>
      <c r="O138" s="289"/>
      <c r="P138" s="537" t="str">
        <f>IFERROR(VLOOKUP(K138,【参考】数式用!$A$2:$M$57,MATCH(O138,【参考】数式用!$G$3:$M$3,0)+6,0),"")</f>
        <v/>
      </c>
      <c r="Q138" s="334" t="s">
        <v>113</v>
      </c>
      <c r="R138" s="335"/>
      <c r="S138" s="336" t="s">
        <v>178</v>
      </c>
      <c r="T138" s="335"/>
      <c r="U138" s="336" t="s">
        <v>179</v>
      </c>
      <c r="V138" s="335"/>
      <c r="W138" s="336" t="s">
        <v>178</v>
      </c>
      <c r="X138" s="335"/>
      <c r="Y138" s="336" t="s">
        <v>115</v>
      </c>
      <c r="Z138" s="336" t="s">
        <v>181</v>
      </c>
      <c r="AA138" s="336" t="str">
        <f t="shared" si="68"/>
        <v/>
      </c>
      <c r="AB138" s="337" t="s">
        <v>182</v>
      </c>
      <c r="AC138" s="309" t="str">
        <f t="shared" si="69"/>
        <v/>
      </c>
      <c r="AD138" s="501" t="str">
        <f t="shared" si="70"/>
        <v/>
      </c>
      <c r="AE138" s="310" t="str">
        <f>IFERROR(ROUNDDOWN(ROUNDDOWN(ROUND(L138*VLOOKUP(K138,【参考】数式用!$A$2:$M$57,MATCH("処遇改善加算Ⅳ",【参考】数式用!$G$3:$M$3,0)+6,0),0),0)*AA138*0.5,0), "")</f>
        <v/>
      </c>
      <c r="AF138" s="321"/>
      <c r="AG138" s="322"/>
      <c r="AH138" s="322"/>
      <c r="AI138" s="321"/>
      <c r="AJ138" s="323"/>
      <c r="AK138" s="329"/>
      <c r="AL138" s="327" t="str">
        <f t="shared" si="71"/>
        <v/>
      </c>
      <c r="AM138" s="328" t="str">
        <f t="shared" si="72"/>
        <v/>
      </c>
      <c r="AN138" s="258"/>
      <c r="AO138" s="538" t="str">
        <f>IFERROR(VLOOKUP(K138,【参考】数式用!$A$2:$N$57,14,FALSE),"")</f>
        <v/>
      </c>
      <c r="AP138" s="538" t="str">
        <f t="shared" si="73"/>
        <v/>
      </c>
      <c r="AQ138" s="542" t="str">
        <f t="shared" si="74"/>
        <v/>
      </c>
      <c r="AR138" s="542" t="str">
        <f t="shared" si="75"/>
        <v>キャリアパス要件Ⅰ・Ⅱ_</v>
      </c>
      <c r="AS138" s="522" t="str">
        <f t="shared" si="76"/>
        <v>入力済</v>
      </c>
      <c r="AT138" s="538" t="str">
        <f t="shared" si="77"/>
        <v/>
      </c>
      <c r="AU138" s="522" t="str">
        <f t="shared" si="78"/>
        <v>入力済</v>
      </c>
      <c r="AV138" s="522" t="str">
        <f t="shared" si="79"/>
        <v/>
      </c>
      <c r="AW138" s="522" t="str">
        <f t="shared" si="80"/>
        <v/>
      </c>
      <c r="AX138" s="538" t="str">
        <f t="shared" si="81"/>
        <v/>
      </c>
      <c r="AY138" s="522" t="str">
        <f>IFERROR(VLOOKUP(K138,【参考】数式用!$AR$3:$AS$49, 2, FALSE), "")</f>
        <v/>
      </c>
      <c r="AZ138" s="538" t="str">
        <f t="shared" si="82"/>
        <v/>
      </c>
      <c r="BA138" s="541" t="str">
        <f t="shared" si="83"/>
        <v>入力済</v>
      </c>
      <c r="BB138" s="522" t="str">
        <f>IFERROR(VLOOKUP(K138,【参考】数式用!$AX$3:$AY$59, 2, FALSE), "")</f>
        <v/>
      </c>
      <c r="BC138" s="538" t="str">
        <f t="shared" si="84"/>
        <v/>
      </c>
      <c r="BD138" s="541" t="str">
        <f t="shared" si="85"/>
        <v>入力済</v>
      </c>
      <c r="BE138" s="541" t="str">
        <f t="shared" si="86"/>
        <v/>
      </c>
      <c r="BF138" s="541" t="str">
        <f t="shared" si="87"/>
        <v/>
      </c>
      <c r="BG138" s="541" t="str">
        <f t="shared" si="88"/>
        <v/>
      </c>
      <c r="BH138" s="541" t="str">
        <f t="shared" si="89"/>
        <v/>
      </c>
      <c r="BI138" s="541" t="str">
        <f t="shared" si="90"/>
        <v/>
      </c>
      <c r="BL138" t="str">
        <f t="shared" si="91"/>
        <v/>
      </c>
      <c r="BM138" t="str">
        <f t="shared" si="92"/>
        <v/>
      </c>
      <c r="BN138" t="str">
        <f t="shared" si="93"/>
        <v/>
      </c>
      <c r="BO138" s="548" t="str">
        <f>IF(BN138="対象",ROUNDDOWN(L138*VLOOKUP(K138,【参考】数式用!$A$4:$J$42,10,FALSE)*AA138,0),"")</f>
        <v/>
      </c>
      <c r="BP138" t="str">
        <f t="shared" si="94"/>
        <v/>
      </c>
    </row>
    <row r="139" spans="1:68" ht="109.95" customHeight="1" thickBot="1">
      <c r="A139" s="306">
        <v>127</v>
      </c>
      <c r="B139" s="687" t="str">
        <f>IF(基本情報入力シート!B161="","",基本情報入力シート!B161)</f>
        <v/>
      </c>
      <c r="C139" s="688"/>
      <c r="D139" s="688"/>
      <c r="E139" s="688"/>
      <c r="F139" s="689"/>
      <c r="G139" s="330" t="str">
        <f>IF(基本情報入力シート!L161="", "", 基本情報入力シート!L161)</f>
        <v/>
      </c>
      <c r="H139" s="330" t="str">
        <f>IF(基本情報入力シート!Q161="", "", 基本情報入力シート!Q161)</f>
        <v/>
      </c>
      <c r="I139" s="330" t="str">
        <f>IF(基本情報入力シート!V161="", "", 基本情報入力シート!V161)</f>
        <v/>
      </c>
      <c r="J139" s="330" t="str">
        <f>IF(基本情報入力シート!W161="", "", 基本情報入力シート!W161)</f>
        <v/>
      </c>
      <c r="K139" s="330" t="str">
        <f>IF(基本情報入力シート!Z161="", "", 基本情報入力シート!Z161)</f>
        <v/>
      </c>
      <c r="L139" s="331" t="str">
        <f>IF(基本情報入力シート!AF161=0, "",基本情報入力シート!AF161)</f>
        <v/>
      </c>
      <c r="M139" s="507" t="str">
        <f>IF('別紙様式2-2（個票（４、５月））'!M139="","",'別紙様式2-2（個票（４、５月））'!M139)</f>
        <v/>
      </c>
      <c r="N139" s="506" t="str">
        <f>IF('別紙様式2-2（個票（４、５月））'!N139="","",'別紙様式2-2（個票（４、５月））'!N139)</f>
        <v/>
      </c>
      <c r="O139" s="289"/>
      <c r="P139" s="537" t="str">
        <f>IFERROR(VLOOKUP(K139,【参考】数式用!$A$2:$M$57,MATCH(O139,【参考】数式用!$G$3:$M$3,0)+6,0),"")</f>
        <v/>
      </c>
      <c r="Q139" s="334" t="s">
        <v>113</v>
      </c>
      <c r="R139" s="335"/>
      <c r="S139" s="336" t="s">
        <v>178</v>
      </c>
      <c r="T139" s="335"/>
      <c r="U139" s="336" t="s">
        <v>179</v>
      </c>
      <c r="V139" s="335"/>
      <c r="W139" s="336" t="s">
        <v>178</v>
      </c>
      <c r="X139" s="335"/>
      <c r="Y139" s="336" t="s">
        <v>115</v>
      </c>
      <c r="Z139" s="336" t="s">
        <v>181</v>
      </c>
      <c r="AA139" s="336" t="str">
        <f t="shared" si="68"/>
        <v/>
      </c>
      <c r="AB139" s="337" t="s">
        <v>182</v>
      </c>
      <c r="AC139" s="309" t="str">
        <f t="shared" si="69"/>
        <v/>
      </c>
      <c r="AD139" s="501" t="str">
        <f t="shared" si="70"/>
        <v/>
      </c>
      <c r="AE139" s="310" t="str">
        <f>IFERROR(ROUNDDOWN(ROUNDDOWN(ROUND(L139*VLOOKUP(K139,【参考】数式用!$A$2:$M$57,MATCH("処遇改善加算Ⅳ",【参考】数式用!$G$3:$M$3,0)+6,0),0),0)*AA139*0.5,0), "")</f>
        <v/>
      </c>
      <c r="AF139" s="321"/>
      <c r="AG139" s="322"/>
      <c r="AH139" s="322"/>
      <c r="AI139" s="321"/>
      <c r="AJ139" s="323"/>
      <c r="AK139" s="329"/>
      <c r="AL139" s="327" t="str">
        <f t="shared" si="71"/>
        <v/>
      </c>
      <c r="AM139" s="328" t="str">
        <f t="shared" si="72"/>
        <v/>
      </c>
      <c r="AN139" s="258"/>
      <c r="AO139" s="538" t="str">
        <f>IFERROR(VLOOKUP(K139,【参考】数式用!$A$2:$N$57,14,FALSE),"")</f>
        <v/>
      </c>
      <c r="AP139" s="538" t="str">
        <f t="shared" si="73"/>
        <v/>
      </c>
      <c r="AQ139" s="542" t="str">
        <f t="shared" si="74"/>
        <v/>
      </c>
      <c r="AR139" s="542" t="str">
        <f t="shared" si="75"/>
        <v>キャリアパス要件Ⅰ・Ⅱ_</v>
      </c>
      <c r="AS139" s="522" t="str">
        <f t="shared" si="76"/>
        <v>入力済</v>
      </c>
      <c r="AT139" s="538" t="str">
        <f t="shared" si="77"/>
        <v/>
      </c>
      <c r="AU139" s="522" t="str">
        <f t="shared" si="78"/>
        <v>入力済</v>
      </c>
      <c r="AV139" s="522" t="str">
        <f t="shared" si="79"/>
        <v/>
      </c>
      <c r="AW139" s="522" t="str">
        <f t="shared" si="80"/>
        <v/>
      </c>
      <c r="AX139" s="538" t="str">
        <f t="shared" si="81"/>
        <v/>
      </c>
      <c r="AY139" s="522" t="str">
        <f>IFERROR(VLOOKUP(K139,【参考】数式用!$AR$3:$AS$49, 2, FALSE), "")</f>
        <v/>
      </c>
      <c r="AZ139" s="538" t="str">
        <f t="shared" si="82"/>
        <v/>
      </c>
      <c r="BA139" s="541" t="str">
        <f t="shared" si="83"/>
        <v>入力済</v>
      </c>
      <c r="BB139" s="522" t="str">
        <f>IFERROR(VLOOKUP(K139,【参考】数式用!$AX$3:$AY$59, 2, FALSE), "")</f>
        <v/>
      </c>
      <c r="BC139" s="538" t="str">
        <f t="shared" si="84"/>
        <v/>
      </c>
      <c r="BD139" s="541" t="str">
        <f t="shared" si="85"/>
        <v>入力済</v>
      </c>
      <c r="BE139" s="541" t="str">
        <f t="shared" si="86"/>
        <v/>
      </c>
      <c r="BF139" s="541" t="str">
        <f t="shared" si="87"/>
        <v/>
      </c>
      <c r="BG139" s="541" t="str">
        <f t="shared" si="88"/>
        <v/>
      </c>
      <c r="BH139" s="541" t="str">
        <f t="shared" si="89"/>
        <v/>
      </c>
      <c r="BI139" s="541" t="str">
        <f t="shared" si="90"/>
        <v/>
      </c>
      <c r="BL139" t="str">
        <f t="shared" si="91"/>
        <v/>
      </c>
      <c r="BM139" t="str">
        <f t="shared" si="92"/>
        <v/>
      </c>
      <c r="BN139" t="str">
        <f t="shared" si="93"/>
        <v/>
      </c>
      <c r="BO139" s="548" t="str">
        <f>IF(BN139="対象",ROUNDDOWN(L139*VLOOKUP(K139,【参考】数式用!$A$4:$J$42,10,FALSE)*AA139,0),"")</f>
        <v/>
      </c>
      <c r="BP139" t="str">
        <f t="shared" si="94"/>
        <v/>
      </c>
    </row>
    <row r="140" spans="1:68" ht="109.95" customHeight="1" thickBot="1">
      <c r="A140" s="306">
        <v>128</v>
      </c>
      <c r="B140" s="687" t="str">
        <f>IF(基本情報入力シート!B162="","",基本情報入力シート!B162)</f>
        <v/>
      </c>
      <c r="C140" s="688"/>
      <c r="D140" s="688"/>
      <c r="E140" s="688"/>
      <c r="F140" s="689"/>
      <c r="G140" s="330" t="str">
        <f>IF(基本情報入力シート!L162="", "", 基本情報入力シート!L162)</f>
        <v/>
      </c>
      <c r="H140" s="330" t="str">
        <f>IF(基本情報入力シート!Q162="", "", 基本情報入力シート!Q162)</f>
        <v/>
      </c>
      <c r="I140" s="330" t="str">
        <f>IF(基本情報入力シート!V162="", "", 基本情報入力シート!V162)</f>
        <v/>
      </c>
      <c r="J140" s="330" t="str">
        <f>IF(基本情報入力シート!W162="", "", 基本情報入力シート!W162)</f>
        <v/>
      </c>
      <c r="K140" s="330" t="str">
        <f>IF(基本情報入力シート!Z162="", "", 基本情報入力シート!Z162)</f>
        <v/>
      </c>
      <c r="L140" s="331" t="str">
        <f>IF(基本情報入力シート!AF162=0, "",基本情報入力シート!AF162)</f>
        <v/>
      </c>
      <c r="M140" s="507" t="str">
        <f>IF('別紙様式2-2（個票（４、５月））'!M140="","",'別紙様式2-2（個票（４、５月））'!M140)</f>
        <v/>
      </c>
      <c r="N140" s="506" t="str">
        <f>IF('別紙様式2-2（個票（４、５月））'!N140="","",'別紙様式2-2（個票（４、５月））'!N140)</f>
        <v/>
      </c>
      <c r="O140" s="289"/>
      <c r="P140" s="537" t="str">
        <f>IFERROR(VLOOKUP(K140,【参考】数式用!$A$2:$M$57,MATCH(O140,【参考】数式用!$G$3:$M$3,0)+6,0),"")</f>
        <v/>
      </c>
      <c r="Q140" s="334" t="s">
        <v>113</v>
      </c>
      <c r="R140" s="335"/>
      <c r="S140" s="336" t="s">
        <v>178</v>
      </c>
      <c r="T140" s="335"/>
      <c r="U140" s="336" t="s">
        <v>179</v>
      </c>
      <c r="V140" s="335"/>
      <c r="W140" s="336" t="s">
        <v>178</v>
      </c>
      <c r="X140" s="335"/>
      <c r="Y140" s="336" t="s">
        <v>115</v>
      </c>
      <c r="Z140" s="336" t="s">
        <v>181</v>
      </c>
      <c r="AA140" s="336" t="str">
        <f t="shared" si="68"/>
        <v/>
      </c>
      <c r="AB140" s="337" t="s">
        <v>182</v>
      </c>
      <c r="AC140" s="309" t="str">
        <f t="shared" si="69"/>
        <v/>
      </c>
      <c r="AD140" s="501" t="str">
        <f t="shared" si="70"/>
        <v/>
      </c>
      <c r="AE140" s="310" t="str">
        <f>IFERROR(ROUNDDOWN(ROUNDDOWN(ROUND(L140*VLOOKUP(K140,【参考】数式用!$A$2:$M$57,MATCH("処遇改善加算Ⅳ",【参考】数式用!$G$3:$M$3,0)+6,0),0),0)*AA140*0.5,0), "")</f>
        <v/>
      </c>
      <c r="AF140" s="321"/>
      <c r="AG140" s="322"/>
      <c r="AH140" s="322"/>
      <c r="AI140" s="321"/>
      <c r="AJ140" s="323"/>
      <c r="AK140" s="329"/>
      <c r="AL140" s="327" t="str">
        <f t="shared" si="71"/>
        <v/>
      </c>
      <c r="AM140" s="328" t="str">
        <f t="shared" si="72"/>
        <v/>
      </c>
      <c r="AN140" s="258"/>
      <c r="AO140" s="538" t="str">
        <f>IFERROR(VLOOKUP(K140,【参考】数式用!$A$2:$N$57,14,FALSE),"")</f>
        <v/>
      </c>
      <c r="AP140" s="538" t="str">
        <f t="shared" si="73"/>
        <v/>
      </c>
      <c r="AQ140" s="542" t="str">
        <f t="shared" si="74"/>
        <v/>
      </c>
      <c r="AR140" s="542" t="str">
        <f t="shared" si="75"/>
        <v>キャリアパス要件Ⅰ・Ⅱ_</v>
      </c>
      <c r="AS140" s="522" t="str">
        <f t="shared" si="76"/>
        <v>入力済</v>
      </c>
      <c r="AT140" s="538" t="str">
        <f t="shared" si="77"/>
        <v/>
      </c>
      <c r="AU140" s="522" t="str">
        <f t="shared" si="78"/>
        <v>入力済</v>
      </c>
      <c r="AV140" s="522" t="str">
        <f t="shared" si="79"/>
        <v/>
      </c>
      <c r="AW140" s="522" t="str">
        <f t="shared" si="80"/>
        <v/>
      </c>
      <c r="AX140" s="538" t="str">
        <f t="shared" si="81"/>
        <v/>
      </c>
      <c r="AY140" s="522" t="str">
        <f>IFERROR(VLOOKUP(K140,【参考】数式用!$AR$3:$AS$49, 2, FALSE), "")</f>
        <v/>
      </c>
      <c r="AZ140" s="538" t="str">
        <f t="shared" si="82"/>
        <v/>
      </c>
      <c r="BA140" s="541" t="str">
        <f t="shared" si="83"/>
        <v>入力済</v>
      </c>
      <c r="BB140" s="522" t="str">
        <f>IFERROR(VLOOKUP(K140,【参考】数式用!$AX$3:$AY$59, 2, FALSE), "")</f>
        <v/>
      </c>
      <c r="BC140" s="538" t="str">
        <f t="shared" si="84"/>
        <v/>
      </c>
      <c r="BD140" s="541" t="str">
        <f t="shared" si="85"/>
        <v>入力済</v>
      </c>
      <c r="BE140" s="541" t="str">
        <f t="shared" si="86"/>
        <v/>
      </c>
      <c r="BF140" s="541" t="str">
        <f t="shared" si="87"/>
        <v/>
      </c>
      <c r="BG140" s="541" t="str">
        <f t="shared" si="88"/>
        <v/>
      </c>
      <c r="BH140" s="541" t="str">
        <f t="shared" si="89"/>
        <v/>
      </c>
      <c r="BI140" s="541" t="str">
        <f t="shared" si="90"/>
        <v/>
      </c>
      <c r="BL140" t="str">
        <f t="shared" si="91"/>
        <v/>
      </c>
      <c r="BM140" t="str">
        <f t="shared" si="92"/>
        <v/>
      </c>
      <c r="BN140" t="str">
        <f t="shared" si="93"/>
        <v/>
      </c>
      <c r="BO140" s="548" t="str">
        <f>IF(BN140="対象",ROUNDDOWN(L140*VLOOKUP(K140,【参考】数式用!$A$4:$J$42,10,FALSE)*AA140,0),"")</f>
        <v/>
      </c>
      <c r="BP140" t="str">
        <f t="shared" si="94"/>
        <v/>
      </c>
    </row>
    <row r="141" spans="1:68" ht="109.95" customHeight="1" thickBot="1">
      <c r="A141" s="306">
        <v>129</v>
      </c>
      <c r="B141" s="687" t="str">
        <f>IF(基本情報入力シート!B163="","",基本情報入力シート!B163)</f>
        <v/>
      </c>
      <c r="C141" s="688"/>
      <c r="D141" s="688"/>
      <c r="E141" s="688"/>
      <c r="F141" s="689"/>
      <c r="G141" s="330" t="str">
        <f>IF(基本情報入力シート!L163="", "", 基本情報入力シート!L163)</f>
        <v/>
      </c>
      <c r="H141" s="330" t="str">
        <f>IF(基本情報入力シート!Q163="", "", 基本情報入力シート!Q163)</f>
        <v/>
      </c>
      <c r="I141" s="330" t="str">
        <f>IF(基本情報入力シート!V163="", "", 基本情報入力シート!V163)</f>
        <v/>
      </c>
      <c r="J141" s="330" t="str">
        <f>IF(基本情報入力シート!W163="", "", 基本情報入力シート!W163)</f>
        <v/>
      </c>
      <c r="K141" s="330" t="str">
        <f>IF(基本情報入力シート!Z163="", "", 基本情報入力シート!Z163)</f>
        <v/>
      </c>
      <c r="L141" s="331" t="str">
        <f>IF(基本情報入力シート!AF163=0, "",基本情報入力シート!AF163)</f>
        <v/>
      </c>
      <c r="M141" s="507" t="str">
        <f>IF('別紙様式2-2（個票（４、５月））'!M141="","",'別紙様式2-2（個票（４、５月））'!M141)</f>
        <v/>
      </c>
      <c r="N141" s="506" t="str">
        <f>IF('別紙様式2-2（個票（４、５月））'!N141="","",'別紙様式2-2（個票（４、５月））'!N141)</f>
        <v/>
      </c>
      <c r="O141" s="289"/>
      <c r="P141" s="537" t="str">
        <f>IFERROR(VLOOKUP(K141,【参考】数式用!$A$2:$M$57,MATCH(O141,【参考】数式用!$G$3:$M$3,0)+6,0),"")</f>
        <v/>
      </c>
      <c r="Q141" s="334" t="s">
        <v>113</v>
      </c>
      <c r="R141" s="335"/>
      <c r="S141" s="336" t="s">
        <v>178</v>
      </c>
      <c r="T141" s="335"/>
      <c r="U141" s="336" t="s">
        <v>179</v>
      </c>
      <c r="V141" s="335"/>
      <c r="W141" s="336" t="s">
        <v>178</v>
      </c>
      <c r="X141" s="335"/>
      <c r="Y141" s="336" t="s">
        <v>115</v>
      </c>
      <c r="Z141" s="336" t="s">
        <v>181</v>
      </c>
      <c r="AA141" s="336" t="str">
        <f t="shared" si="68"/>
        <v/>
      </c>
      <c r="AB141" s="337" t="s">
        <v>182</v>
      </c>
      <c r="AC141" s="309" t="str">
        <f t="shared" si="69"/>
        <v/>
      </c>
      <c r="AD141" s="501" t="str">
        <f t="shared" si="70"/>
        <v/>
      </c>
      <c r="AE141" s="310" t="str">
        <f>IFERROR(ROUNDDOWN(ROUNDDOWN(ROUND(L141*VLOOKUP(K141,【参考】数式用!$A$2:$M$57,MATCH("処遇改善加算Ⅳ",【参考】数式用!$G$3:$M$3,0)+6,0),0),0)*AA141*0.5,0), "")</f>
        <v/>
      </c>
      <c r="AF141" s="321"/>
      <c r="AG141" s="322"/>
      <c r="AH141" s="322"/>
      <c r="AI141" s="321"/>
      <c r="AJ141" s="323"/>
      <c r="AK141" s="329"/>
      <c r="AL141" s="327" t="str">
        <f t="shared" si="71"/>
        <v/>
      </c>
      <c r="AM141" s="328" t="str">
        <f t="shared" si="72"/>
        <v/>
      </c>
      <c r="AN141" s="258"/>
      <c r="AO141" s="538" t="str">
        <f>IFERROR(VLOOKUP(K141,【参考】数式用!$A$2:$N$57,14,FALSE),"")</f>
        <v/>
      </c>
      <c r="AP141" s="538" t="str">
        <f t="shared" si="73"/>
        <v/>
      </c>
      <c r="AQ141" s="542" t="str">
        <f t="shared" si="74"/>
        <v/>
      </c>
      <c r="AR141" s="542" t="str">
        <f t="shared" si="75"/>
        <v>キャリアパス要件Ⅰ・Ⅱ_</v>
      </c>
      <c r="AS141" s="522" t="str">
        <f t="shared" si="76"/>
        <v>入力済</v>
      </c>
      <c r="AT141" s="538" t="str">
        <f t="shared" si="77"/>
        <v/>
      </c>
      <c r="AU141" s="522" t="str">
        <f t="shared" si="78"/>
        <v>入力済</v>
      </c>
      <c r="AV141" s="522" t="str">
        <f t="shared" si="79"/>
        <v/>
      </c>
      <c r="AW141" s="522" t="str">
        <f t="shared" si="80"/>
        <v/>
      </c>
      <c r="AX141" s="538" t="str">
        <f t="shared" si="81"/>
        <v/>
      </c>
      <c r="AY141" s="522" t="str">
        <f>IFERROR(VLOOKUP(K141,【参考】数式用!$AR$3:$AS$49, 2, FALSE), "")</f>
        <v/>
      </c>
      <c r="AZ141" s="538" t="str">
        <f t="shared" si="82"/>
        <v/>
      </c>
      <c r="BA141" s="541" t="str">
        <f t="shared" si="83"/>
        <v>入力済</v>
      </c>
      <c r="BB141" s="522" t="str">
        <f>IFERROR(VLOOKUP(K141,【参考】数式用!$AX$3:$AY$59, 2, FALSE), "")</f>
        <v/>
      </c>
      <c r="BC141" s="538" t="str">
        <f t="shared" si="84"/>
        <v/>
      </c>
      <c r="BD141" s="541" t="str">
        <f t="shared" si="85"/>
        <v>入力済</v>
      </c>
      <c r="BE141" s="541" t="str">
        <f t="shared" si="86"/>
        <v/>
      </c>
      <c r="BF141" s="541" t="str">
        <f t="shared" si="87"/>
        <v/>
      </c>
      <c r="BG141" s="541" t="str">
        <f t="shared" si="88"/>
        <v/>
      </c>
      <c r="BH141" s="541" t="str">
        <f t="shared" si="89"/>
        <v/>
      </c>
      <c r="BI141" s="541" t="str">
        <f t="shared" si="90"/>
        <v/>
      </c>
      <c r="BL141" t="str">
        <f t="shared" si="91"/>
        <v/>
      </c>
      <c r="BM141" t="str">
        <f t="shared" si="92"/>
        <v/>
      </c>
      <c r="BN141" t="str">
        <f t="shared" si="93"/>
        <v/>
      </c>
      <c r="BO141" s="548" t="str">
        <f>IF(BN141="対象",ROUNDDOWN(L141*VLOOKUP(K141,【参考】数式用!$A$4:$J$42,10,FALSE)*AA141,0),"")</f>
        <v/>
      </c>
      <c r="BP141" t="str">
        <f t="shared" si="94"/>
        <v/>
      </c>
    </row>
    <row r="142" spans="1:68" ht="109.95" customHeight="1" thickBot="1">
      <c r="A142" s="306">
        <v>130</v>
      </c>
      <c r="B142" s="687" t="str">
        <f>IF(基本情報入力シート!B164="","",基本情報入力シート!B164)</f>
        <v/>
      </c>
      <c r="C142" s="688"/>
      <c r="D142" s="688"/>
      <c r="E142" s="688"/>
      <c r="F142" s="689"/>
      <c r="G142" s="330" t="str">
        <f>IF(基本情報入力シート!L164="", "", 基本情報入力シート!L164)</f>
        <v/>
      </c>
      <c r="H142" s="330" t="str">
        <f>IF(基本情報入力シート!Q164="", "", 基本情報入力シート!Q164)</f>
        <v/>
      </c>
      <c r="I142" s="330" t="str">
        <f>IF(基本情報入力シート!V164="", "", 基本情報入力シート!V164)</f>
        <v/>
      </c>
      <c r="J142" s="330" t="str">
        <f>IF(基本情報入力シート!W164="", "", 基本情報入力シート!W164)</f>
        <v/>
      </c>
      <c r="K142" s="330" t="str">
        <f>IF(基本情報入力シート!Z164="", "", 基本情報入力シート!Z164)</f>
        <v/>
      </c>
      <c r="L142" s="331" t="str">
        <f>IF(基本情報入力シート!AF164=0, "",基本情報入力シート!AF164)</f>
        <v/>
      </c>
      <c r="M142" s="507" t="str">
        <f>IF('別紙様式2-2（個票（４、５月））'!M142="","",'別紙様式2-2（個票（４、５月））'!M142)</f>
        <v/>
      </c>
      <c r="N142" s="506" t="str">
        <f>IF('別紙様式2-2（個票（４、５月））'!N142="","",'別紙様式2-2（個票（４、５月））'!N142)</f>
        <v/>
      </c>
      <c r="O142" s="289"/>
      <c r="P142" s="537" t="str">
        <f>IFERROR(VLOOKUP(K142,【参考】数式用!$A$2:$M$57,MATCH(O142,【参考】数式用!$G$3:$M$3,0)+6,0),"")</f>
        <v/>
      </c>
      <c r="Q142" s="334" t="s">
        <v>113</v>
      </c>
      <c r="R142" s="335"/>
      <c r="S142" s="336" t="s">
        <v>178</v>
      </c>
      <c r="T142" s="335"/>
      <c r="U142" s="336" t="s">
        <v>179</v>
      </c>
      <c r="V142" s="335"/>
      <c r="W142" s="336" t="s">
        <v>178</v>
      </c>
      <c r="X142" s="335"/>
      <c r="Y142" s="336" t="s">
        <v>115</v>
      </c>
      <c r="Z142" s="336" t="s">
        <v>181</v>
      </c>
      <c r="AA142" s="336" t="str">
        <f t="shared" si="68"/>
        <v/>
      </c>
      <c r="AB142" s="337" t="s">
        <v>182</v>
      </c>
      <c r="AC142" s="309" t="str">
        <f t="shared" si="69"/>
        <v/>
      </c>
      <c r="AD142" s="501" t="str">
        <f t="shared" si="70"/>
        <v/>
      </c>
      <c r="AE142" s="310" t="str">
        <f>IFERROR(ROUNDDOWN(ROUNDDOWN(ROUND(L142*VLOOKUP(K142,【参考】数式用!$A$2:$M$57,MATCH("処遇改善加算Ⅳ",【参考】数式用!$G$3:$M$3,0)+6,0),0),0)*AA142*0.5,0), "")</f>
        <v/>
      </c>
      <c r="AF142" s="321"/>
      <c r="AG142" s="322"/>
      <c r="AH142" s="322"/>
      <c r="AI142" s="321"/>
      <c r="AJ142" s="323"/>
      <c r="AK142" s="329"/>
      <c r="AL142" s="327" t="str">
        <f t="shared" si="71"/>
        <v/>
      </c>
      <c r="AM142" s="328" t="str">
        <f t="shared" si="72"/>
        <v/>
      </c>
      <c r="AN142" s="258"/>
      <c r="AO142" s="538" t="str">
        <f>IFERROR(VLOOKUP(K142,【参考】数式用!$A$2:$N$57,14,FALSE),"")</f>
        <v/>
      </c>
      <c r="AP142" s="538" t="str">
        <f t="shared" si="73"/>
        <v/>
      </c>
      <c r="AQ142" s="542" t="str">
        <f t="shared" si="74"/>
        <v/>
      </c>
      <c r="AR142" s="542" t="str">
        <f t="shared" si="75"/>
        <v>キャリアパス要件Ⅰ・Ⅱ_</v>
      </c>
      <c r="AS142" s="522" t="str">
        <f t="shared" si="76"/>
        <v>入力済</v>
      </c>
      <c r="AT142" s="538" t="str">
        <f t="shared" si="77"/>
        <v/>
      </c>
      <c r="AU142" s="522" t="str">
        <f t="shared" si="78"/>
        <v>入力済</v>
      </c>
      <c r="AV142" s="522" t="str">
        <f t="shared" si="79"/>
        <v/>
      </c>
      <c r="AW142" s="522" t="str">
        <f t="shared" si="80"/>
        <v/>
      </c>
      <c r="AX142" s="538" t="str">
        <f t="shared" si="81"/>
        <v/>
      </c>
      <c r="AY142" s="522" t="str">
        <f>IFERROR(VLOOKUP(K142,【参考】数式用!$AR$3:$AS$49, 2, FALSE), "")</f>
        <v/>
      </c>
      <c r="AZ142" s="538" t="str">
        <f t="shared" si="82"/>
        <v/>
      </c>
      <c r="BA142" s="541" t="str">
        <f t="shared" si="83"/>
        <v>入力済</v>
      </c>
      <c r="BB142" s="522" t="str">
        <f>IFERROR(VLOOKUP(K142,【参考】数式用!$AX$3:$AY$59, 2, FALSE), "")</f>
        <v/>
      </c>
      <c r="BC142" s="538" t="str">
        <f t="shared" si="84"/>
        <v/>
      </c>
      <c r="BD142" s="541" t="str">
        <f t="shared" si="85"/>
        <v>入力済</v>
      </c>
      <c r="BE142" s="541" t="str">
        <f t="shared" si="86"/>
        <v/>
      </c>
      <c r="BF142" s="541" t="str">
        <f t="shared" si="87"/>
        <v/>
      </c>
      <c r="BG142" s="541" t="str">
        <f t="shared" si="88"/>
        <v/>
      </c>
      <c r="BH142" s="541" t="str">
        <f t="shared" si="89"/>
        <v/>
      </c>
      <c r="BI142" s="541" t="str">
        <f t="shared" si="90"/>
        <v/>
      </c>
      <c r="BL142" t="str">
        <f t="shared" si="91"/>
        <v/>
      </c>
      <c r="BM142" t="str">
        <f t="shared" si="92"/>
        <v/>
      </c>
      <c r="BN142" t="str">
        <f t="shared" si="93"/>
        <v/>
      </c>
      <c r="BO142" s="548" t="str">
        <f>IF(BN142="対象",ROUNDDOWN(L142*VLOOKUP(K142,【参考】数式用!$A$4:$J$42,10,FALSE)*AA142,0),"")</f>
        <v/>
      </c>
      <c r="BP142" t="str">
        <f t="shared" si="94"/>
        <v/>
      </c>
    </row>
    <row r="143" spans="1:68" ht="109.95" customHeight="1" thickBot="1">
      <c r="A143" s="306">
        <v>131</v>
      </c>
      <c r="B143" s="687" t="str">
        <f>IF(基本情報入力シート!B165="","",基本情報入力シート!B165)</f>
        <v/>
      </c>
      <c r="C143" s="688"/>
      <c r="D143" s="688"/>
      <c r="E143" s="688"/>
      <c r="F143" s="689"/>
      <c r="G143" s="330" t="str">
        <f>IF(基本情報入力シート!L165="", "", 基本情報入力シート!L165)</f>
        <v/>
      </c>
      <c r="H143" s="330" t="str">
        <f>IF(基本情報入力シート!Q165="", "", 基本情報入力シート!Q165)</f>
        <v/>
      </c>
      <c r="I143" s="330" t="str">
        <f>IF(基本情報入力シート!V165="", "", 基本情報入力シート!V165)</f>
        <v/>
      </c>
      <c r="J143" s="330" t="str">
        <f>IF(基本情報入力シート!W165="", "", 基本情報入力シート!W165)</f>
        <v/>
      </c>
      <c r="K143" s="330" t="str">
        <f>IF(基本情報入力シート!Z165="", "", 基本情報入力シート!Z165)</f>
        <v/>
      </c>
      <c r="L143" s="331" t="str">
        <f>IF(基本情報入力シート!AF165=0, "",基本情報入力シート!AF165)</f>
        <v/>
      </c>
      <c r="M143" s="507" t="str">
        <f>IF('別紙様式2-2（個票（４、５月））'!M143="","",'別紙様式2-2（個票（４、５月））'!M143)</f>
        <v/>
      </c>
      <c r="N143" s="506" t="str">
        <f>IF('別紙様式2-2（個票（４、５月））'!N143="","",'別紙様式2-2（個票（４、５月））'!N143)</f>
        <v/>
      </c>
      <c r="O143" s="289"/>
      <c r="P143" s="537" t="str">
        <f>IFERROR(VLOOKUP(K143,【参考】数式用!$A$2:$M$57,MATCH(O143,【参考】数式用!$G$3:$M$3,0)+6,0),"")</f>
        <v/>
      </c>
      <c r="Q143" s="334" t="s">
        <v>113</v>
      </c>
      <c r="R143" s="335"/>
      <c r="S143" s="336" t="s">
        <v>178</v>
      </c>
      <c r="T143" s="335"/>
      <c r="U143" s="336" t="s">
        <v>179</v>
      </c>
      <c r="V143" s="335"/>
      <c r="W143" s="336" t="s">
        <v>178</v>
      </c>
      <c r="X143" s="335"/>
      <c r="Y143" s="336" t="s">
        <v>115</v>
      </c>
      <c r="Z143" s="336" t="s">
        <v>181</v>
      </c>
      <c r="AA143" s="336" t="str">
        <f t="shared" si="68"/>
        <v/>
      </c>
      <c r="AB143" s="337" t="s">
        <v>182</v>
      </c>
      <c r="AC143" s="309" t="str">
        <f t="shared" si="69"/>
        <v/>
      </c>
      <c r="AD143" s="501" t="str">
        <f t="shared" si="70"/>
        <v/>
      </c>
      <c r="AE143" s="310" t="str">
        <f>IFERROR(ROUNDDOWN(ROUNDDOWN(ROUND(L143*VLOOKUP(K143,【参考】数式用!$A$2:$M$57,MATCH("処遇改善加算Ⅳ",【参考】数式用!$G$3:$M$3,0)+6,0),0),0)*AA143*0.5,0), "")</f>
        <v/>
      </c>
      <c r="AF143" s="321"/>
      <c r="AG143" s="322"/>
      <c r="AH143" s="322"/>
      <c r="AI143" s="321"/>
      <c r="AJ143" s="323"/>
      <c r="AK143" s="329"/>
      <c r="AL143" s="327" t="str">
        <f t="shared" si="71"/>
        <v/>
      </c>
      <c r="AM143" s="328" t="str">
        <f t="shared" si="72"/>
        <v/>
      </c>
      <c r="AN143" s="258"/>
      <c r="AO143" s="538" t="str">
        <f>IFERROR(VLOOKUP(K143,【参考】数式用!$A$2:$N$57,14,FALSE),"")</f>
        <v/>
      </c>
      <c r="AP143" s="538" t="str">
        <f t="shared" si="73"/>
        <v/>
      </c>
      <c r="AQ143" s="542" t="str">
        <f t="shared" si="74"/>
        <v/>
      </c>
      <c r="AR143" s="542" t="str">
        <f t="shared" si="75"/>
        <v>キャリアパス要件Ⅰ・Ⅱ_</v>
      </c>
      <c r="AS143" s="522" t="str">
        <f t="shared" si="76"/>
        <v>入力済</v>
      </c>
      <c r="AT143" s="538" t="str">
        <f t="shared" si="77"/>
        <v/>
      </c>
      <c r="AU143" s="522" t="str">
        <f t="shared" si="78"/>
        <v>入力済</v>
      </c>
      <c r="AV143" s="522" t="str">
        <f t="shared" si="79"/>
        <v/>
      </c>
      <c r="AW143" s="522" t="str">
        <f t="shared" si="80"/>
        <v/>
      </c>
      <c r="AX143" s="538" t="str">
        <f t="shared" si="81"/>
        <v/>
      </c>
      <c r="AY143" s="522" t="str">
        <f>IFERROR(VLOOKUP(K143,【参考】数式用!$AR$3:$AS$49, 2, FALSE), "")</f>
        <v/>
      </c>
      <c r="AZ143" s="538" t="str">
        <f t="shared" si="82"/>
        <v/>
      </c>
      <c r="BA143" s="541" t="str">
        <f t="shared" si="83"/>
        <v>入力済</v>
      </c>
      <c r="BB143" s="522" t="str">
        <f>IFERROR(VLOOKUP(K143,【参考】数式用!$AX$3:$AY$59, 2, FALSE), "")</f>
        <v/>
      </c>
      <c r="BC143" s="538" t="str">
        <f t="shared" si="84"/>
        <v/>
      </c>
      <c r="BD143" s="541" t="str">
        <f t="shared" si="85"/>
        <v>入力済</v>
      </c>
      <c r="BE143" s="541" t="str">
        <f t="shared" si="86"/>
        <v/>
      </c>
      <c r="BF143" s="541" t="str">
        <f t="shared" si="87"/>
        <v/>
      </c>
      <c r="BG143" s="541" t="str">
        <f t="shared" si="88"/>
        <v/>
      </c>
      <c r="BH143" s="541" t="str">
        <f t="shared" si="89"/>
        <v/>
      </c>
      <c r="BI143" s="541" t="str">
        <f t="shared" si="90"/>
        <v/>
      </c>
      <c r="BL143" t="str">
        <f t="shared" si="91"/>
        <v/>
      </c>
      <c r="BM143" t="str">
        <f t="shared" si="92"/>
        <v/>
      </c>
      <c r="BN143" t="str">
        <f t="shared" si="93"/>
        <v/>
      </c>
      <c r="BO143" s="548" t="str">
        <f>IF(BN143="対象",ROUNDDOWN(L143*VLOOKUP(K143,【参考】数式用!$A$4:$J$42,10,FALSE)*AA143,0),"")</f>
        <v/>
      </c>
      <c r="BP143" t="str">
        <f t="shared" si="94"/>
        <v/>
      </c>
    </row>
    <row r="144" spans="1:68" ht="109.95" customHeight="1" thickBot="1">
      <c r="A144" s="306">
        <v>132</v>
      </c>
      <c r="B144" s="687" t="str">
        <f>IF(基本情報入力シート!B166="","",基本情報入力シート!B166)</f>
        <v/>
      </c>
      <c r="C144" s="688"/>
      <c r="D144" s="688"/>
      <c r="E144" s="688"/>
      <c r="F144" s="689"/>
      <c r="G144" s="330" t="str">
        <f>IF(基本情報入力シート!L166="", "", 基本情報入力シート!L166)</f>
        <v/>
      </c>
      <c r="H144" s="330" t="str">
        <f>IF(基本情報入力シート!Q166="", "", 基本情報入力シート!Q166)</f>
        <v/>
      </c>
      <c r="I144" s="330" t="str">
        <f>IF(基本情報入力シート!V166="", "", 基本情報入力シート!V166)</f>
        <v/>
      </c>
      <c r="J144" s="330" t="str">
        <f>IF(基本情報入力シート!W166="", "", 基本情報入力シート!W166)</f>
        <v/>
      </c>
      <c r="K144" s="330" t="str">
        <f>IF(基本情報入力シート!Z166="", "", 基本情報入力シート!Z166)</f>
        <v/>
      </c>
      <c r="L144" s="331" t="str">
        <f>IF(基本情報入力シート!AF166=0, "",基本情報入力シート!AF166)</f>
        <v/>
      </c>
      <c r="M144" s="507" t="str">
        <f>IF('別紙様式2-2（個票（４、５月））'!M144="","",'別紙様式2-2（個票（４、５月））'!M144)</f>
        <v/>
      </c>
      <c r="N144" s="506" t="str">
        <f>IF('別紙様式2-2（個票（４、５月））'!N144="","",'別紙様式2-2（個票（４、５月））'!N144)</f>
        <v/>
      </c>
      <c r="O144" s="289"/>
      <c r="P144" s="537" t="str">
        <f>IFERROR(VLOOKUP(K144,【参考】数式用!$A$2:$M$57,MATCH(O144,【参考】数式用!$G$3:$M$3,0)+6,0),"")</f>
        <v/>
      </c>
      <c r="Q144" s="334" t="s">
        <v>113</v>
      </c>
      <c r="R144" s="335"/>
      <c r="S144" s="336" t="s">
        <v>178</v>
      </c>
      <c r="T144" s="335"/>
      <c r="U144" s="336" t="s">
        <v>179</v>
      </c>
      <c r="V144" s="335"/>
      <c r="W144" s="336" t="s">
        <v>178</v>
      </c>
      <c r="X144" s="335"/>
      <c r="Y144" s="336" t="s">
        <v>115</v>
      </c>
      <c r="Z144" s="336" t="s">
        <v>181</v>
      </c>
      <c r="AA144" s="336" t="str">
        <f t="shared" si="68"/>
        <v/>
      </c>
      <c r="AB144" s="337" t="s">
        <v>182</v>
      </c>
      <c r="AC144" s="309" t="str">
        <f t="shared" si="69"/>
        <v/>
      </c>
      <c r="AD144" s="501" t="str">
        <f t="shared" si="70"/>
        <v/>
      </c>
      <c r="AE144" s="310" t="str">
        <f>IFERROR(ROUNDDOWN(ROUNDDOWN(ROUND(L144*VLOOKUP(K144,【参考】数式用!$A$2:$M$57,MATCH("処遇改善加算Ⅳ",【参考】数式用!$G$3:$M$3,0)+6,0),0),0)*AA144*0.5,0), "")</f>
        <v/>
      </c>
      <c r="AF144" s="321"/>
      <c r="AG144" s="322"/>
      <c r="AH144" s="322"/>
      <c r="AI144" s="321"/>
      <c r="AJ144" s="323"/>
      <c r="AK144" s="329"/>
      <c r="AL144" s="327" t="str">
        <f t="shared" si="71"/>
        <v/>
      </c>
      <c r="AM144" s="328" t="str">
        <f t="shared" si="72"/>
        <v/>
      </c>
      <c r="AN144" s="258"/>
      <c r="AO144" s="538" t="str">
        <f>IFERROR(VLOOKUP(K144,【参考】数式用!$A$2:$N$57,14,FALSE),"")</f>
        <v/>
      </c>
      <c r="AP144" s="538" t="str">
        <f t="shared" si="73"/>
        <v/>
      </c>
      <c r="AQ144" s="542" t="str">
        <f t="shared" si="74"/>
        <v/>
      </c>
      <c r="AR144" s="542" t="str">
        <f t="shared" si="75"/>
        <v>キャリアパス要件Ⅰ・Ⅱ_</v>
      </c>
      <c r="AS144" s="522" t="str">
        <f t="shared" si="76"/>
        <v>入力済</v>
      </c>
      <c r="AT144" s="538" t="str">
        <f t="shared" si="77"/>
        <v/>
      </c>
      <c r="AU144" s="522" t="str">
        <f t="shared" si="78"/>
        <v>入力済</v>
      </c>
      <c r="AV144" s="522" t="str">
        <f t="shared" si="79"/>
        <v/>
      </c>
      <c r="AW144" s="522" t="str">
        <f t="shared" si="80"/>
        <v/>
      </c>
      <c r="AX144" s="538" t="str">
        <f t="shared" si="81"/>
        <v/>
      </c>
      <c r="AY144" s="522" t="str">
        <f>IFERROR(VLOOKUP(K144,【参考】数式用!$AR$3:$AS$49, 2, FALSE), "")</f>
        <v/>
      </c>
      <c r="AZ144" s="538" t="str">
        <f t="shared" si="82"/>
        <v/>
      </c>
      <c r="BA144" s="541" t="str">
        <f t="shared" si="83"/>
        <v>入力済</v>
      </c>
      <c r="BB144" s="522" t="str">
        <f>IFERROR(VLOOKUP(K144,【参考】数式用!$AX$3:$AY$59, 2, FALSE), "")</f>
        <v/>
      </c>
      <c r="BC144" s="538" t="str">
        <f t="shared" si="84"/>
        <v/>
      </c>
      <c r="BD144" s="541" t="str">
        <f t="shared" si="85"/>
        <v>入力済</v>
      </c>
      <c r="BE144" s="541" t="str">
        <f t="shared" si="86"/>
        <v/>
      </c>
      <c r="BF144" s="541" t="str">
        <f t="shared" si="87"/>
        <v/>
      </c>
      <c r="BG144" s="541" t="str">
        <f t="shared" si="88"/>
        <v/>
      </c>
      <c r="BH144" s="541" t="str">
        <f t="shared" si="89"/>
        <v/>
      </c>
      <c r="BI144" s="541" t="str">
        <f t="shared" si="90"/>
        <v/>
      </c>
      <c r="BL144" t="str">
        <f t="shared" si="91"/>
        <v/>
      </c>
      <c r="BM144" t="str">
        <f t="shared" si="92"/>
        <v/>
      </c>
      <c r="BN144" t="str">
        <f t="shared" si="93"/>
        <v/>
      </c>
      <c r="BO144" s="548" t="str">
        <f>IF(BN144="対象",ROUNDDOWN(L144*VLOOKUP(K144,【参考】数式用!$A$4:$J$42,10,FALSE)*AA144,0),"")</f>
        <v/>
      </c>
      <c r="BP144" t="str">
        <f t="shared" si="94"/>
        <v/>
      </c>
    </row>
    <row r="145" spans="1:68" ht="109.95" customHeight="1" thickBot="1">
      <c r="A145" s="306">
        <v>133</v>
      </c>
      <c r="B145" s="687" t="str">
        <f>IF(基本情報入力シート!B167="","",基本情報入力シート!B167)</f>
        <v/>
      </c>
      <c r="C145" s="688"/>
      <c r="D145" s="688"/>
      <c r="E145" s="688"/>
      <c r="F145" s="689"/>
      <c r="G145" s="330" t="str">
        <f>IF(基本情報入力シート!L167="", "", 基本情報入力シート!L167)</f>
        <v/>
      </c>
      <c r="H145" s="330" t="str">
        <f>IF(基本情報入力シート!Q167="", "", 基本情報入力シート!Q167)</f>
        <v/>
      </c>
      <c r="I145" s="330" t="str">
        <f>IF(基本情報入力シート!V167="", "", 基本情報入力シート!V167)</f>
        <v/>
      </c>
      <c r="J145" s="330" t="str">
        <f>IF(基本情報入力シート!W167="", "", 基本情報入力シート!W167)</f>
        <v/>
      </c>
      <c r="K145" s="330" t="str">
        <f>IF(基本情報入力シート!Z167="", "", 基本情報入力シート!Z167)</f>
        <v/>
      </c>
      <c r="L145" s="331" t="str">
        <f>IF(基本情報入力シート!AF167=0, "",基本情報入力シート!AF167)</f>
        <v/>
      </c>
      <c r="M145" s="507" t="str">
        <f>IF('別紙様式2-2（個票（４、５月））'!M145="","",'別紙様式2-2（個票（４、５月））'!M145)</f>
        <v/>
      </c>
      <c r="N145" s="506" t="str">
        <f>IF('別紙様式2-2（個票（４、５月））'!N145="","",'別紙様式2-2（個票（４、５月））'!N145)</f>
        <v/>
      </c>
      <c r="O145" s="289"/>
      <c r="P145" s="537" t="str">
        <f>IFERROR(VLOOKUP(K145,【参考】数式用!$A$2:$M$57,MATCH(O145,【参考】数式用!$G$3:$M$3,0)+6,0),"")</f>
        <v/>
      </c>
      <c r="Q145" s="334" t="s">
        <v>113</v>
      </c>
      <c r="R145" s="335"/>
      <c r="S145" s="336" t="s">
        <v>178</v>
      </c>
      <c r="T145" s="335"/>
      <c r="U145" s="336" t="s">
        <v>179</v>
      </c>
      <c r="V145" s="335"/>
      <c r="W145" s="336" t="s">
        <v>178</v>
      </c>
      <c r="X145" s="335"/>
      <c r="Y145" s="336" t="s">
        <v>115</v>
      </c>
      <c r="Z145" s="336" t="s">
        <v>181</v>
      </c>
      <c r="AA145" s="336" t="str">
        <f t="shared" si="68"/>
        <v/>
      </c>
      <c r="AB145" s="337" t="s">
        <v>182</v>
      </c>
      <c r="AC145" s="309" t="str">
        <f t="shared" si="69"/>
        <v/>
      </c>
      <c r="AD145" s="501" t="str">
        <f t="shared" si="70"/>
        <v/>
      </c>
      <c r="AE145" s="310" t="str">
        <f>IFERROR(ROUNDDOWN(ROUNDDOWN(ROUND(L145*VLOOKUP(K145,【参考】数式用!$A$2:$M$57,MATCH("処遇改善加算Ⅳ",【参考】数式用!$G$3:$M$3,0)+6,0),0),0)*AA145*0.5,0), "")</f>
        <v/>
      </c>
      <c r="AF145" s="321"/>
      <c r="AG145" s="322"/>
      <c r="AH145" s="322"/>
      <c r="AI145" s="321"/>
      <c r="AJ145" s="323"/>
      <c r="AK145" s="329"/>
      <c r="AL145" s="327" t="str">
        <f t="shared" si="71"/>
        <v/>
      </c>
      <c r="AM145" s="328" t="str">
        <f t="shared" si="72"/>
        <v/>
      </c>
      <c r="AN145" s="258"/>
      <c r="AO145" s="538" t="str">
        <f>IFERROR(VLOOKUP(K145,【参考】数式用!$A$2:$N$57,14,FALSE),"")</f>
        <v/>
      </c>
      <c r="AP145" s="538" t="str">
        <f t="shared" si="73"/>
        <v/>
      </c>
      <c r="AQ145" s="542" t="str">
        <f t="shared" si="74"/>
        <v/>
      </c>
      <c r="AR145" s="542" t="str">
        <f t="shared" si="75"/>
        <v>キャリアパス要件Ⅰ・Ⅱ_</v>
      </c>
      <c r="AS145" s="522" t="str">
        <f t="shared" si="76"/>
        <v>入力済</v>
      </c>
      <c r="AT145" s="538" t="str">
        <f t="shared" si="77"/>
        <v/>
      </c>
      <c r="AU145" s="522" t="str">
        <f t="shared" si="78"/>
        <v>入力済</v>
      </c>
      <c r="AV145" s="522" t="str">
        <f t="shared" si="79"/>
        <v/>
      </c>
      <c r="AW145" s="522" t="str">
        <f t="shared" si="80"/>
        <v/>
      </c>
      <c r="AX145" s="538" t="str">
        <f t="shared" si="81"/>
        <v/>
      </c>
      <c r="AY145" s="522" t="str">
        <f>IFERROR(VLOOKUP(K145,【参考】数式用!$AR$3:$AS$49, 2, FALSE), "")</f>
        <v/>
      </c>
      <c r="AZ145" s="538" t="str">
        <f t="shared" si="82"/>
        <v/>
      </c>
      <c r="BA145" s="541" t="str">
        <f t="shared" si="83"/>
        <v>入力済</v>
      </c>
      <c r="BB145" s="522" t="str">
        <f>IFERROR(VLOOKUP(K145,【参考】数式用!$AX$3:$AY$59, 2, FALSE), "")</f>
        <v/>
      </c>
      <c r="BC145" s="538" t="str">
        <f t="shared" si="84"/>
        <v/>
      </c>
      <c r="BD145" s="541" t="str">
        <f t="shared" si="85"/>
        <v>入力済</v>
      </c>
      <c r="BE145" s="541" t="str">
        <f t="shared" si="86"/>
        <v/>
      </c>
      <c r="BF145" s="541" t="str">
        <f t="shared" si="87"/>
        <v/>
      </c>
      <c r="BG145" s="541" t="str">
        <f t="shared" si="88"/>
        <v/>
      </c>
      <c r="BH145" s="541" t="str">
        <f t="shared" si="89"/>
        <v/>
      </c>
      <c r="BI145" s="541" t="str">
        <f t="shared" si="90"/>
        <v/>
      </c>
      <c r="BL145" t="str">
        <f t="shared" si="91"/>
        <v/>
      </c>
      <c r="BM145" t="str">
        <f t="shared" si="92"/>
        <v/>
      </c>
      <c r="BN145" t="str">
        <f t="shared" si="93"/>
        <v/>
      </c>
      <c r="BO145" s="548" t="str">
        <f>IF(BN145="対象",ROUNDDOWN(L145*VLOOKUP(K145,【参考】数式用!$A$4:$J$42,10,FALSE)*AA145,0),"")</f>
        <v/>
      </c>
      <c r="BP145" t="str">
        <f t="shared" si="94"/>
        <v/>
      </c>
    </row>
    <row r="146" spans="1:68" ht="109.95" customHeight="1" thickBot="1">
      <c r="A146" s="306">
        <v>134</v>
      </c>
      <c r="B146" s="687" t="str">
        <f>IF(基本情報入力シート!B168="","",基本情報入力シート!B168)</f>
        <v/>
      </c>
      <c r="C146" s="688"/>
      <c r="D146" s="688"/>
      <c r="E146" s="688"/>
      <c r="F146" s="689"/>
      <c r="G146" s="330" t="str">
        <f>IF(基本情報入力シート!L168="", "", 基本情報入力シート!L168)</f>
        <v/>
      </c>
      <c r="H146" s="330" t="str">
        <f>IF(基本情報入力シート!Q168="", "", 基本情報入力シート!Q168)</f>
        <v/>
      </c>
      <c r="I146" s="330" t="str">
        <f>IF(基本情報入力シート!V168="", "", 基本情報入力シート!V168)</f>
        <v/>
      </c>
      <c r="J146" s="330" t="str">
        <f>IF(基本情報入力シート!W168="", "", 基本情報入力シート!W168)</f>
        <v/>
      </c>
      <c r="K146" s="330" t="str">
        <f>IF(基本情報入力シート!Z168="", "", 基本情報入力シート!Z168)</f>
        <v/>
      </c>
      <c r="L146" s="331" t="str">
        <f>IF(基本情報入力シート!AF168=0, "",基本情報入力シート!AF168)</f>
        <v/>
      </c>
      <c r="M146" s="507" t="str">
        <f>IF('別紙様式2-2（個票（４、５月））'!M146="","",'別紙様式2-2（個票（４、５月））'!M146)</f>
        <v/>
      </c>
      <c r="N146" s="506" t="str">
        <f>IF('別紙様式2-2（個票（４、５月））'!N146="","",'別紙様式2-2（個票（４、５月））'!N146)</f>
        <v/>
      </c>
      <c r="O146" s="289"/>
      <c r="P146" s="537" t="str">
        <f>IFERROR(VLOOKUP(K146,【参考】数式用!$A$2:$M$57,MATCH(O146,【参考】数式用!$G$3:$M$3,0)+6,0),"")</f>
        <v/>
      </c>
      <c r="Q146" s="334" t="s">
        <v>113</v>
      </c>
      <c r="R146" s="335"/>
      <c r="S146" s="336" t="s">
        <v>178</v>
      </c>
      <c r="T146" s="335"/>
      <c r="U146" s="336" t="s">
        <v>179</v>
      </c>
      <c r="V146" s="335"/>
      <c r="W146" s="336" t="s">
        <v>178</v>
      </c>
      <c r="X146" s="335"/>
      <c r="Y146" s="336" t="s">
        <v>115</v>
      </c>
      <c r="Z146" s="336" t="s">
        <v>181</v>
      </c>
      <c r="AA146" s="336" t="str">
        <f t="shared" si="68"/>
        <v/>
      </c>
      <c r="AB146" s="337" t="s">
        <v>182</v>
      </c>
      <c r="AC146" s="309" t="str">
        <f t="shared" si="69"/>
        <v/>
      </c>
      <c r="AD146" s="501" t="str">
        <f t="shared" si="70"/>
        <v/>
      </c>
      <c r="AE146" s="310" t="str">
        <f>IFERROR(ROUNDDOWN(ROUNDDOWN(ROUND(L146*VLOOKUP(K146,【参考】数式用!$A$2:$M$57,MATCH("処遇改善加算Ⅳ",【参考】数式用!$G$3:$M$3,0)+6,0),0),0)*AA146*0.5,0), "")</f>
        <v/>
      </c>
      <c r="AF146" s="321"/>
      <c r="AG146" s="322"/>
      <c r="AH146" s="322"/>
      <c r="AI146" s="321"/>
      <c r="AJ146" s="323"/>
      <c r="AK146" s="329"/>
      <c r="AL146" s="327" t="str">
        <f t="shared" si="71"/>
        <v/>
      </c>
      <c r="AM146" s="328" t="str">
        <f t="shared" si="72"/>
        <v/>
      </c>
      <c r="AN146" s="258"/>
      <c r="AO146" s="538" t="str">
        <f>IFERROR(VLOOKUP(K146,【参考】数式用!$A$2:$N$57,14,FALSE),"")</f>
        <v/>
      </c>
      <c r="AP146" s="538" t="str">
        <f t="shared" si="73"/>
        <v/>
      </c>
      <c r="AQ146" s="542" t="str">
        <f t="shared" si="74"/>
        <v/>
      </c>
      <c r="AR146" s="542" t="str">
        <f t="shared" si="75"/>
        <v>キャリアパス要件Ⅰ・Ⅱ_</v>
      </c>
      <c r="AS146" s="522" t="str">
        <f t="shared" si="76"/>
        <v>入力済</v>
      </c>
      <c r="AT146" s="538" t="str">
        <f t="shared" si="77"/>
        <v/>
      </c>
      <c r="AU146" s="522" t="str">
        <f t="shared" si="78"/>
        <v>入力済</v>
      </c>
      <c r="AV146" s="522" t="str">
        <f t="shared" si="79"/>
        <v/>
      </c>
      <c r="AW146" s="522" t="str">
        <f t="shared" si="80"/>
        <v/>
      </c>
      <c r="AX146" s="538" t="str">
        <f t="shared" si="81"/>
        <v/>
      </c>
      <c r="AY146" s="522" t="str">
        <f>IFERROR(VLOOKUP(K146,【参考】数式用!$AR$3:$AS$49, 2, FALSE), "")</f>
        <v/>
      </c>
      <c r="AZ146" s="538" t="str">
        <f t="shared" si="82"/>
        <v/>
      </c>
      <c r="BA146" s="541" t="str">
        <f t="shared" si="83"/>
        <v>入力済</v>
      </c>
      <c r="BB146" s="522" t="str">
        <f>IFERROR(VLOOKUP(K146,【参考】数式用!$AX$3:$AY$59, 2, FALSE), "")</f>
        <v/>
      </c>
      <c r="BC146" s="538" t="str">
        <f t="shared" si="84"/>
        <v/>
      </c>
      <c r="BD146" s="541" t="str">
        <f t="shared" si="85"/>
        <v>入力済</v>
      </c>
      <c r="BE146" s="541" t="str">
        <f t="shared" si="86"/>
        <v/>
      </c>
      <c r="BF146" s="541" t="str">
        <f t="shared" si="87"/>
        <v/>
      </c>
      <c r="BG146" s="541" t="str">
        <f t="shared" si="88"/>
        <v/>
      </c>
      <c r="BH146" s="541" t="str">
        <f t="shared" si="89"/>
        <v/>
      </c>
      <c r="BI146" s="541" t="str">
        <f t="shared" si="90"/>
        <v/>
      </c>
      <c r="BL146" t="str">
        <f t="shared" si="91"/>
        <v/>
      </c>
      <c r="BM146" t="str">
        <f t="shared" si="92"/>
        <v/>
      </c>
      <c r="BN146" t="str">
        <f t="shared" si="93"/>
        <v/>
      </c>
      <c r="BO146" s="548" t="str">
        <f>IF(BN146="対象",ROUNDDOWN(L146*VLOOKUP(K146,【参考】数式用!$A$4:$J$42,10,FALSE)*AA146,0),"")</f>
        <v/>
      </c>
      <c r="BP146" t="str">
        <f t="shared" si="94"/>
        <v/>
      </c>
    </row>
    <row r="147" spans="1:68" ht="109.95" customHeight="1" thickBot="1">
      <c r="A147" s="306">
        <v>135</v>
      </c>
      <c r="B147" s="687" t="str">
        <f>IF(基本情報入力シート!B169="","",基本情報入力シート!B169)</f>
        <v/>
      </c>
      <c r="C147" s="688"/>
      <c r="D147" s="688"/>
      <c r="E147" s="688"/>
      <c r="F147" s="689"/>
      <c r="G147" s="330" t="str">
        <f>IF(基本情報入力シート!L169="", "", 基本情報入力シート!L169)</f>
        <v/>
      </c>
      <c r="H147" s="330" t="str">
        <f>IF(基本情報入力シート!Q169="", "", 基本情報入力シート!Q169)</f>
        <v/>
      </c>
      <c r="I147" s="330" t="str">
        <f>IF(基本情報入力シート!V169="", "", 基本情報入力シート!V169)</f>
        <v/>
      </c>
      <c r="J147" s="330" t="str">
        <f>IF(基本情報入力シート!W169="", "", 基本情報入力シート!W169)</f>
        <v/>
      </c>
      <c r="K147" s="330" t="str">
        <f>IF(基本情報入力シート!Z169="", "", 基本情報入力シート!Z169)</f>
        <v/>
      </c>
      <c r="L147" s="331" t="str">
        <f>IF(基本情報入力シート!AF169=0, "",基本情報入力シート!AF169)</f>
        <v/>
      </c>
      <c r="M147" s="507" t="str">
        <f>IF('別紙様式2-2（個票（４、５月））'!M147="","",'別紙様式2-2（個票（４、５月））'!M147)</f>
        <v/>
      </c>
      <c r="N147" s="506" t="str">
        <f>IF('別紙様式2-2（個票（４、５月））'!N147="","",'別紙様式2-2（個票（４、５月））'!N147)</f>
        <v/>
      </c>
      <c r="O147" s="289"/>
      <c r="P147" s="537" t="str">
        <f>IFERROR(VLOOKUP(K147,【参考】数式用!$A$2:$M$57,MATCH(O147,【参考】数式用!$G$3:$M$3,0)+6,0),"")</f>
        <v/>
      </c>
      <c r="Q147" s="334" t="s">
        <v>113</v>
      </c>
      <c r="R147" s="335"/>
      <c r="S147" s="336" t="s">
        <v>178</v>
      </c>
      <c r="T147" s="335"/>
      <c r="U147" s="336" t="s">
        <v>179</v>
      </c>
      <c r="V147" s="335"/>
      <c r="W147" s="336" t="s">
        <v>178</v>
      </c>
      <c r="X147" s="335"/>
      <c r="Y147" s="336" t="s">
        <v>115</v>
      </c>
      <c r="Z147" s="336" t="s">
        <v>181</v>
      </c>
      <c r="AA147" s="336" t="str">
        <f t="shared" si="68"/>
        <v/>
      </c>
      <c r="AB147" s="337" t="s">
        <v>182</v>
      </c>
      <c r="AC147" s="309" t="str">
        <f t="shared" si="69"/>
        <v/>
      </c>
      <c r="AD147" s="501" t="str">
        <f t="shared" si="70"/>
        <v/>
      </c>
      <c r="AE147" s="310" t="str">
        <f>IFERROR(ROUNDDOWN(ROUNDDOWN(ROUND(L147*VLOOKUP(K147,【参考】数式用!$A$2:$M$57,MATCH("処遇改善加算Ⅳ",【参考】数式用!$G$3:$M$3,0)+6,0),0),0)*AA147*0.5,0), "")</f>
        <v/>
      </c>
      <c r="AF147" s="321"/>
      <c r="AG147" s="322"/>
      <c r="AH147" s="322"/>
      <c r="AI147" s="321"/>
      <c r="AJ147" s="323"/>
      <c r="AK147" s="329"/>
      <c r="AL147" s="327" t="str">
        <f t="shared" si="71"/>
        <v/>
      </c>
      <c r="AM147" s="328" t="str">
        <f t="shared" si="72"/>
        <v/>
      </c>
      <c r="AN147" s="258"/>
      <c r="AO147" s="538" t="str">
        <f>IFERROR(VLOOKUP(K147,【参考】数式用!$A$2:$N$57,14,FALSE),"")</f>
        <v/>
      </c>
      <c r="AP147" s="538" t="str">
        <f t="shared" si="73"/>
        <v/>
      </c>
      <c r="AQ147" s="542" t="str">
        <f t="shared" si="74"/>
        <v/>
      </c>
      <c r="AR147" s="542" t="str">
        <f t="shared" si="75"/>
        <v>キャリアパス要件Ⅰ・Ⅱ_</v>
      </c>
      <c r="AS147" s="522" t="str">
        <f t="shared" si="76"/>
        <v>入力済</v>
      </c>
      <c r="AT147" s="538" t="str">
        <f t="shared" si="77"/>
        <v/>
      </c>
      <c r="AU147" s="522" t="str">
        <f t="shared" si="78"/>
        <v>入力済</v>
      </c>
      <c r="AV147" s="522" t="str">
        <f t="shared" si="79"/>
        <v/>
      </c>
      <c r="AW147" s="522" t="str">
        <f t="shared" si="80"/>
        <v/>
      </c>
      <c r="AX147" s="538" t="str">
        <f t="shared" si="81"/>
        <v/>
      </c>
      <c r="AY147" s="522" t="str">
        <f>IFERROR(VLOOKUP(K147,【参考】数式用!$AR$3:$AS$49, 2, FALSE), "")</f>
        <v/>
      </c>
      <c r="AZ147" s="538" t="str">
        <f t="shared" si="82"/>
        <v/>
      </c>
      <c r="BA147" s="541" t="str">
        <f t="shared" si="83"/>
        <v>入力済</v>
      </c>
      <c r="BB147" s="522" t="str">
        <f>IFERROR(VLOOKUP(K147,【参考】数式用!$AX$3:$AY$59, 2, FALSE), "")</f>
        <v/>
      </c>
      <c r="BC147" s="538" t="str">
        <f t="shared" si="84"/>
        <v/>
      </c>
      <c r="BD147" s="541" t="str">
        <f t="shared" si="85"/>
        <v>入力済</v>
      </c>
      <c r="BE147" s="541" t="str">
        <f t="shared" si="86"/>
        <v/>
      </c>
      <c r="BF147" s="541" t="str">
        <f t="shared" si="87"/>
        <v/>
      </c>
      <c r="BG147" s="541" t="str">
        <f t="shared" si="88"/>
        <v/>
      </c>
      <c r="BH147" s="541" t="str">
        <f t="shared" si="89"/>
        <v/>
      </c>
      <c r="BI147" s="541" t="str">
        <f t="shared" si="90"/>
        <v/>
      </c>
      <c r="BL147" t="str">
        <f t="shared" si="91"/>
        <v/>
      </c>
      <c r="BM147" t="str">
        <f t="shared" si="92"/>
        <v/>
      </c>
      <c r="BN147" t="str">
        <f t="shared" si="93"/>
        <v/>
      </c>
      <c r="BO147" s="548" t="str">
        <f>IF(BN147="対象",ROUNDDOWN(L147*VLOOKUP(K147,【参考】数式用!$A$4:$J$42,10,FALSE)*AA147,0),"")</f>
        <v/>
      </c>
      <c r="BP147" t="str">
        <f t="shared" si="94"/>
        <v/>
      </c>
    </row>
    <row r="148" spans="1:68" ht="109.95" customHeight="1" thickBot="1">
      <c r="A148" s="306">
        <v>136</v>
      </c>
      <c r="B148" s="687" t="str">
        <f>IF(基本情報入力シート!B170="","",基本情報入力シート!B170)</f>
        <v/>
      </c>
      <c r="C148" s="688"/>
      <c r="D148" s="688"/>
      <c r="E148" s="688"/>
      <c r="F148" s="689"/>
      <c r="G148" s="330" t="str">
        <f>IF(基本情報入力シート!L170="", "", 基本情報入力シート!L170)</f>
        <v/>
      </c>
      <c r="H148" s="330" t="str">
        <f>IF(基本情報入力シート!Q170="", "", 基本情報入力シート!Q170)</f>
        <v/>
      </c>
      <c r="I148" s="330" t="str">
        <f>IF(基本情報入力シート!V170="", "", 基本情報入力シート!V170)</f>
        <v/>
      </c>
      <c r="J148" s="330" t="str">
        <f>IF(基本情報入力シート!W170="", "", 基本情報入力シート!W170)</f>
        <v/>
      </c>
      <c r="K148" s="330" t="str">
        <f>IF(基本情報入力シート!Z170="", "", 基本情報入力シート!Z170)</f>
        <v/>
      </c>
      <c r="L148" s="331" t="str">
        <f>IF(基本情報入力シート!AF170=0, "",基本情報入力シート!AF170)</f>
        <v/>
      </c>
      <c r="M148" s="507" t="str">
        <f>IF('別紙様式2-2（個票（４、５月））'!M148="","",'別紙様式2-2（個票（４、５月））'!M148)</f>
        <v/>
      </c>
      <c r="N148" s="506" t="str">
        <f>IF('別紙様式2-2（個票（４、５月））'!N148="","",'別紙様式2-2（個票（４、５月））'!N148)</f>
        <v/>
      </c>
      <c r="O148" s="289"/>
      <c r="P148" s="537" t="str">
        <f>IFERROR(VLOOKUP(K148,【参考】数式用!$A$2:$M$57,MATCH(O148,【参考】数式用!$G$3:$M$3,0)+6,0),"")</f>
        <v/>
      </c>
      <c r="Q148" s="334" t="s">
        <v>113</v>
      </c>
      <c r="R148" s="335"/>
      <c r="S148" s="336" t="s">
        <v>178</v>
      </c>
      <c r="T148" s="335"/>
      <c r="U148" s="336" t="s">
        <v>179</v>
      </c>
      <c r="V148" s="335"/>
      <c r="W148" s="336" t="s">
        <v>178</v>
      </c>
      <c r="X148" s="335"/>
      <c r="Y148" s="336" t="s">
        <v>115</v>
      </c>
      <c r="Z148" s="336" t="s">
        <v>181</v>
      </c>
      <c r="AA148" s="336" t="str">
        <f t="shared" si="68"/>
        <v/>
      </c>
      <c r="AB148" s="337" t="s">
        <v>182</v>
      </c>
      <c r="AC148" s="309" t="str">
        <f t="shared" si="69"/>
        <v/>
      </c>
      <c r="AD148" s="501" t="str">
        <f t="shared" si="70"/>
        <v/>
      </c>
      <c r="AE148" s="310" t="str">
        <f>IFERROR(ROUNDDOWN(ROUNDDOWN(ROUND(L148*VLOOKUP(K148,【参考】数式用!$A$2:$M$57,MATCH("処遇改善加算Ⅳ",【参考】数式用!$G$3:$M$3,0)+6,0),0),0)*AA148*0.5,0), "")</f>
        <v/>
      </c>
      <c r="AF148" s="321"/>
      <c r="AG148" s="322"/>
      <c r="AH148" s="322"/>
      <c r="AI148" s="321"/>
      <c r="AJ148" s="323"/>
      <c r="AK148" s="329"/>
      <c r="AL148" s="327" t="str">
        <f t="shared" si="71"/>
        <v/>
      </c>
      <c r="AM148" s="328" t="str">
        <f t="shared" si="72"/>
        <v/>
      </c>
      <c r="AN148" s="258"/>
      <c r="AO148" s="538" t="str">
        <f>IFERROR(VLOOKUP(K148,【参考】数式用!$A$2:$N$57,14,FALSE),"")</f>
        <v/>
      </c>
      <c r="AP148" s="538" t="str">
        <f t="shared" si="73"/>
        <v/>
      </c>
      <c r="AQ148" s="542" t="str">
        <f t="shared" si="74"/>
        <v/>
      </c>
      <c r="AR148" s="542" t="str">
        <f t="shared" si="75"/>
        <v>キャリアパス要件Ⅰ・Ⅱ_</v>
      </c>
      <c r="AS148" s="522" t="str">
        <f t="shared" si="76"/>
        <v>入力済</v>
      </c>
      <c r="AT148" s="538" t="str">
        <f t="shared" si="77"/>
        <v/>
      </c>
      <c r="AU148" s="522" t="str">
        <f t="shared" si="78"/>
        <v>入力済</v>
      </c>
      <c r="AV148" s="522" t="str">
        <f t="shared" si="79"/>
        <v/>
      </c>
      <c r="AW148" s="522" t="str">
        <f t="shared" si="80"/>
        <v/>
      </c>
      <c r="AX148" s="538" t="str">
        <f t="shared" si="81"/>
        <v/>
      </c>
      <c r="AY148" s="522" t="str">
        <f>IFERROR(VLOOKUP(K148,【参考】数式用!$AR$3:$AS$49, 2, FALSE), "")</f>
        <v/>
      </c>
      <c r="AZ148" s="538" t="str">
        <f t="shared" si="82"/>
        <v/>
      </c>
      <c r="BA148" s="541" t="str">
        <f t="shared" si="83"/>
        <v>入力済</v>
      </c>
      <c r="BB148" s="522" t="str">
        <f>IFERROR(VLOOKUP(K148,【参考】数式用!$AX$3:$AY$59, 2, FALSE), "")</f>
        <v/>
      </c>
      <c r="BC148" s="538" t="str">
        <f t="shared" si="84"/>
        <v/>
      </c>
      <c r="BD148" s="541" t="str">
        <f t="shared" si="85"/>
        <v>入力済</v>
      </c>
      <c r="BE148" s="541" t="str">
        <f t="shared" si="86"/>
        <v/>
      </c>
      <c r="BF148" s="541" t="str">
        <f t="shared" si="87"/>
        <v/>
      </c>
      <c r="BG148" s="541" t="str">
        <f t="shared" si="88"/>
        <v/>
      </c>
      <c r="BH148" s="541" t="str">
        <f t="shared" si="89"/>
        <v/>
      </c>
      <c r="BI148" s="541" t="str">
        <f t="shared" si="90"/>
        <v/>
      </c>
      <c r="BL148" t="str">
        <f t="shared" si="91"/>
        <v/>
      </c>
      <c r="BM148" t="str">
        <f t="shared" si="92"/>
        <v/>
      </c>
      <c r="BN148" t="str">
        <f t="shared" si="93"/>
        <v/>
      </c>
      <c r="BO148" s="548" t="str">
        <f>IF(BN148="対象",ROUNDDOWN(L148*VLOOKUP(K148,【参考】数式用!$A$4:$J$42,10,FALSE)*AA148,0),"")</f>
        <v/>
      </c>
      <c r="BP148" t="str">
        <f t="shared" si="94"/>
        <v/>
      </c>
    </row>
    <row r="149" spans="1:68" ht="109.95" customHeight="1" thickBot="1">
      <c r="A149" s="306">
        <v>137</v>
      </c>
      <c r="B149" s="687" t="str">
        <f>IF(基本情報入力シート!B171="","",基本情報入力シート!B171)</f>
        <v/>
      </c>
      <c r="C149" s="688"/>
      <c r="D149" s="688"/>
      <c r="E149" s="688"/>
      <c r="F149" s="689"/>
      <c r="G149" s="330" t="str">
        <f>IF(基本情報入力シート!L171="", "", 基本情報入力シート!L171)</f>
        <v/>
      </c>
      <c r="H149" s="330" t="str">
        <f>IF(基本情報入力シート!Q171="", "", 基本情報入力シート!Q171)</f>
        <v/>
      </c>
      <c r="I149" s="330" t="str">
        <f>IF(基本情報入力シート!V171="", "", 基本情報入力シート!V171)</f>
        <v/>
      </c>
      <c r="J149" s="330" t="str">
        <f>IF(基本情報入力シート!W171="", "", 基本情報入力シート!W171)</f>
        <v/>
      </c>
      <c r="K149" s="330" t="str">
        <f>IF(基本情報入力シート!Z171="", "", 基本情報入力シート!Z171)</f>
        <v/>
      </c>
      <c r="L149" s="331" t="str">
        <f>IF(基本情報入力シート!AF171=0, "",基本情報入力シート!AF171)</f>
        <v/>
      </c>
      <c r="M149" s="507" t="str">
        <f>IF('別紙様式2-2（個票（４、５月））'!M149="","",'別紙様式2-2（個票（４、５月））'!M149)</f>
        <v/>
      </c>
      <c r="N149" s="506" t="str">
        <f>IF('別紙様式2-2（個票（４、５月））'!N149="","",'別紙様式2-2（個票（４、５月））'!N149)</f>
        <v/>
      </c>
      <c r="O149" s="289"/>
      <c r="P149" s="537" t="str">
        <f>IFERROR(VLOOKUP(K149,【参考】数式用!$A$2:$M$57,MATCH(O149,【参考】数式用!$G$3:$M$3,0)+6,0),"")</f>
        <v/>
      </c>
      <c r="Q149" s="334" t="s">
        <v>113</v>
      </c>
      <c r="R149" s="335"/>
      <c r="S149" s="336" t="s">
        <v>178</v>
      </c>
      <c r="T149" s="335"/>
      <c r="U149" s="336" t="s">
        <v>179</v>
      </c>
      <c r="V149" s="335"/>
      <c r="W149" s="336" t="s">
        <v>178</v>
      </c>
      <c r="X149" s="335"/>
      <c r="Y149" s="336" t="s">
        <v>115</v>
      </c>
      <c r="Z149" s="336" t="s">
        <v>181</v>
      </c>
      <c r="AA149" s="336" t="str">
        <f t="shared" si="68"/>
        <v/>
      </c>
      <c r="AB149" s="337" t="s">
        <v>182</v>
      </c>
      <c r="AC149" s="309" t="str">
        <f t="shared" si="69"/>
        <v/>
      </c>
      <c r="AD149" s="501" t="str">
        <f t="shared" si="70"/>
        <v/>
      </c>
      <c r="AE149" s="310" t="str">
        <f>IFERROR(ROUNDDOWN(ROUNDDOWN(ROUND(L149*VLOOKUP(K149,【参考】数式用!$A$2:$M$57,MATCH("処遇改善加算Ⅳ",【参考】数式用!$G$3:$M$3,0)+6,0),0),0)*AA149*0.5,0), "")</f>
        <v/>
      </c>
      <c r="AF149" s="321"/>
      <c r="AG149" s="322"/>
      <c r="AH149" s="322"/>
      <c r="AI149" s="321"/>
      <c r="AJ149" s="323"/>
      <c r="AK149" s="329"/>
      <c r="AL149" s="327" t="str">
        <f t="shared" si="71"/>
        <v/>
      </c>
      <c r="AM149" s="328" t="str">
        <f t="shared" si="72"/>
        <v/>
      </c>
      <c r="AN149" s="258"/>
      <c r="AO149" s="538" t="str">
        <f>IFERROR(VLOOKUP(K149,【参考】数式用!$A$2:$N$57,14,FALSE),"")</f>
        <v/>
      </c>
      <c r="AP149" s="538" t="str">
        <f t="shared" si="73"/>
        <v/>
      </c>
      <c r="AQ149" s="542" t="str">
        <f t="shared" si="74"/>
        <v/>
      </c>
      <c r="AR149" s="542" t="str">
        <f t="shared" si="75"/>
        <v>キャリアパス要件Ⅰ・Ⅱ_</v>
      </c>
      <c r="AS149" s="522" t="str">
        <f t="shared" si="76"/>
        <v>入力済</v>
      </c>
      <c r="AT149" s="538" t="str">
        <f t="shared" si="77"/>
        <v/>
      </c>
      <c r="AU149" s="522" t="str">
        <f t="shared" si="78"/>
        <v>入力済</v>
      </c>
      <c r="AV149" s="522" t="str">
        <f t="shared" si="79"/>
        <v/>
      </c>
      <c r="AW149" s="522" t="str">
        <f t="shared" si="80"/>
        <v/>
      </c>
      <c r="AX149" s="538" t="str">
        <f t="shared" si="81"/>
        <v/>
      </c>
      <c r="AY149" s="522" t="str">
        <f>IFERROR(VLOOKUP(K149,【参考】数式用!$AR$3:$AS$49, 2, FALSE), "")</f>
        <v/>
      </c>
      <c r="AZ149" s="538" t="str">
        <f t="shared" si="82"/>
        <v/>
      </c>
      <c r="BA149" s="541" t="str">
        <f t="shared" si="83"/>
        <v>入力済</v>
      </c>
      <c r="BB149" s="522" t="str">
        <f>IFERROR(VLOOKUP(K149,【参考】数式用!$AX$3:$AY$59, 2, FALSE), "")</f>
        <v/>
      </c>
      <c r="BC149" s="538" t="str">
        <f t="shared" si="84"/>
        <v/>
      </c>
      <c r="BD149" s="541" t="str">
        <f t="shared" si="85"/>
        <v>入力済</v>
      </c>
      <c r="BE149" s="541" t="str">
        <f t="shared" si="86"/>
        <v/>
      </c>
      <c r="BF149" s="541" t="str">
        <f t="shared" si="87"/>
        <v/>
      </c>
      <c r="BG149" s="541" t="str">
        <f t="shared" si="88"/>
        <v/>
      </c>
      <c r="BH149" s="541" t="str">
        <f t="shared" si="89"/>
        <v/>
      </c>
      <c r="BI149" s="541" t="str">
        <f t="shared" si="90"/>
        <v/>
      </c>
      <c r="BL149" t="str">
        <f t="shared" si="91"/>
        <v/>
      </c>
      <c r="BM149" t="str">
        <f t="shared" si="92"/>
        <v/>
      </c>
      <c r="BN149" t="str">
        <f t="shared" si="93"/>
        <v/>
      </c>
      <c r="BO149" s="548" t="str">
        <f>IF(BN149="対象",ROUNDDOWN(L149*VLOOKUP(K149,【参考】数式用!$A$4:$J$42,10,FALSE)*AA149,0),"")</f>
        <v/>
      </c>
      <c r="BP149" t="str">
        <f t="shared" si="94"/>
        <v/>
      </c>
    </row>
    <row r="150" spans="1:68" ht="109.95" customHeight="1" thickBot="1">
      <c r="A150" s="306">
        <v>138</v>
      </c>
      <c r="B150" s="687" t="str">
        <f>IF(基本情報入力シート!B172="","",基本情報入力シート!B172)</f>
        <v/>
      </c>
      <c r="C150" s="688"/>
      <c r="D150" s="688"/>
      <c r="E150" s="688"/>
      <c r="F150" s="689"/>
      <c r="G150" s="330" t="str">
        <f>IF(基本情報入力シート!L172="", "", 基本情報入力シート!L172)</f>
        <v/>
      </c>
      <c r="H150" s="330" t="str">
        <f>IF(基本情報入力シート!Q172="", "", 基本情報入力シート!Q172)</f>
        <v/>
      </c>
      <c r="I150" s="330" t="str">
        <f>IF(基本情報入力シート!V172="", "", 基本情報入力シート!V172)</f>
        <v/>
      </c>
      <c r="J150" s="330" t="str">
        <f>IF(基本情報入力シート!W172="", "", 基本情報入力シート!W172)</f>
        <v/>
      </c>
      <c r="K150" s="330" t="str">
        <f>IF(基本情報入力シート!Z172="", "", 基本情報入力シート!Z172)</f>
        <v/>
      </c>
      <c r="L150" s="331" t="str">
        <f>IF(基本情報入力シート!AF172=0, "",基本情報入力シート!AF172)</f>
        <v/>
      </c>
      <c r="M150" s="507" t="str">
        <f>IF('別紙様式2-2（個票（４、５月））'!M150="","",'別紙様式2-2（個票（４、５月））'!M150)</f>
        <v/>
      </c>
      <c r="N150" s="506" t="str">
        <f>IF('別紙様式2-2（個票（４、５月））'!N150="","",'別紙様式2-2（個票（４、５月））'!N150)</f>
        <v/>
      </c>
      <c r="O150" s="289"/>
      <c r="P150" s="537" t="str">
        <f>IFERROR(VLOOKUP(K150,【参考】数式用!$A$2:$M$57,MATCH(O150,【参考】数式用!$G$3:$M$3,0)+6,0),"")</f>
        <v/>
      </c>
      <c r="Q150" s="334" t="s">
        <v>113</v>
      </c>
      <c r="R150" s="335"/>
      <c r="S150" s="336" t="s">
        <v>178</v>
      </c>
      <c r="T150" s="335"/>
      <c r="U150" s="336" t="s">
        <v>179</v>
      </c>
      <c r="V150" s="335"/>
      <c r="W150" s="336" t="s">
        <v>178</v>
      </c>
      <c r="X150" s="335"/>
      <c r="Y150" s="336" t="s">
        <v>115</v>
      </c>
      <c r="Z150" s="336" t="s">
        <v>181</v>
      </c>
      <c r="AA150" s="336" t="str">
        <f t="shared" si="68"/>
        <v/>
      </c>
      <c r="AB150" s="337" t="s">
        <v>182</v>
      </c>
      <c r="AC150" s="309" t="str">
        <f t="shared" si="69"/>
        <v/>
      </c>
      <c r="AD150" s="501" t="str">
        <f t="shared" si="70"/>
        <v/>
      </c>
      <c r="AE150" s="310" t="str">
        <f>IFERROR(ROUNDDOWN(ROUNDDOWN(ROUND(L150*VLOOKUP(K150,【参考】数式用!$A$2:$M$57,MATCH("処遇改善加算Ⅳ",【参考】数式用!$G$3:$M$3,0)+6,0),0),0)*AA150*0.5,0), "")</f>
        <v/>
      </c>
      <c r="AF150" s="321"/>
      <c r="AG150" s="322"/>
      <c r="AH150" s="322"/>
      <c r="AI150" s="321"/>
      <c r="AJ150" s="323"/>
      <c r="AK150" s="329"/>
      <c r="AL150" s="327" t="str">
        <f t="shared" si="71"/>
        <v/>
      </c>
      <c r="AM150" s="328" t="str">
        <f t="shared" si="72"/>
        <v/>
      </c>
      <c r="AN150" s="258"/>
      <c r="AO150" s="538" t="str">
        <f>IFERROR(VLOOKUP(K150,【参考】数式用!$A$2:$N$57,14,FALSE),"")</f>
        <v/>
      </c>
      <c r="AP150" s="538" t="str">
        <f t="shared" si="73"/>
        <v/>
      </c>
      <c r="AQ150" s="542" t="str">
        <f t="shared" si="74"/>
        <v/>
      </c>
      <c r="AR150" s="542" t="str">
        <f t="shared" si="75"/>
        <v>キャリアパス要件Ⅰ・Ⅱ_</v>
      </c>
      <c r="AS150" s="522" t="str">
        <f t="shared" si="76"/>
        <v>入力済</v>
      </c>
      <c r="AT150" s="538" t="str">
        <f t="shared" si="77"/>
        <v/>
      </c>
      <c r="AU150" s="522" t="str">
        <f t="shared" si="78"/>
        <v>入力済</v>
      </c>
      <c r="AV150" s="522" t="str">
        <f t="shared" si="79"/>
        <v/>
      </c>
      <c r="AW150" s="522" t="str">
        <f t="shared" si="80"/>
        <v/>
      </c>
      <c r="AX150" s="538" t="str">
        <f t="shared" si="81"/>
        <v/>
      </c>
      <c r="AY150" s="522" t="str">
        <f>IFERROR(VLOOKUP(K150,【参考】数式用!$AR$3:$AS$49, 2, FALSE), "")</f>
        <v/>
      </c>
      <c r="AZ150" s="538" t="str">
        <f t="shared" si="82"/>
        <v/>
      </c>
      <c r="BA150" s="541" t="str">
        <f t="shared" si="83"/>
        <v>入力済</v>
      </c>
      <c r="BB150" s="522" t="str">
        <f>IFERROR(VLOOKUP(K150,【参考】数式用!$AX$3:$AY$59, 2, FALSE), "")</f>
        <v/>
      </c>
      <c r="BC150" s="538" t="str">
        <f t="shared" si="84"/>
        <v/>
      </c>
      <c r="BD150" s="541" t="str">
        <f t="shared" si="85"/>
        <v>入力済</v>
      </c>
      <c r="BE150" s="541" t="str">
        <f t="shared" si="86"/>
        <v/>
      </c>
      <c r="BF150" s="541" t="str">
        <f t="shared" si="87"/>
        <v/>
      </c>
      <c r="BG150" s="541" t="str">
        <f t="shared" si="88"/>
        <v/>
      </c>
      <c r="BH150" s="541" t="str">
        <f t="shared" si="89"/>
        <v/>
      </c>
      <c r="BI150" s="541" t="str">
        <f t="shared" si="90"/>
        <v/>
      </c>
      <c r="BL150" t="str">
        <f t="shared" si="91"/>
        <v/>
      </c>
      <c r="BM150" t="str">
        <f t="shared" si="92"/>
        <v/>
      </c>
      <c r="BN150" t="str">
        <f t="shared" si="93"/>
        <v/>
      </c>
      <c r="BO150" s="548" t="str">
        <f>IF(BN150="対象",ROUNDDOWN(L150*VLOOKUP(K150,【参考】数式用!$A$4:$J$42,10,FALSE)*AA150,0),"")</f>
        <v/>
      </c>
      <c r="BP150" t="str">
        <f t="shared" si="94"/>
        <v/>
      </c>
    </row>
    <row r="151" spans="1:68" ht="109.95" customHeight="1" thickBot="1">
      <c r="A151" s="306">
        <v>139</v>
      </c>
      <c r="B151" s="687" t="str">
        <f>IF(基本情報入力シート!B173="","",基本情報入力シート!B173)</f>
        <v/>
      </c>
      <c r="C151" s="688"/>
      <c r="D151" s="688"/>
      <c r="E151" s="688"/>
      <c r="F151" s="689"/>
      <c r="G151" s="330" t="str">
        <f>IF(基本情報入力シート!L173="", "", 基本情報入力シート!L173)</f>
        <v/>
      </c>
      <c r="H151" s="330" t="str">
        <f>IF(基本情報入力シート!Q173="", "", 基本情報入力シート!Q173)</f>
        <v/>
      </c>
      <c r="I151" s="330" t="str">
        <f>IF(基本情報入力シート!V173="", "", 基本情報入力シート!V173)</f>
        <v/>
      </c>
      <c r="J151" s="330" t="str">
        <f>IF(基本情報入力シート!W173="", "", 基本情報入力シート!W173)</f>
        <v/>
      </c>
      <c r="K151" s="330" t="str">
        <f>IF(基本情報入力シート!Z173="", "", 基本情報入力シート!Z173)</f>
        <v/>
      </c>
      <c r="L151" s="331" t="str">
        <f>IF(基本情報入力シート!AF173=0, "",基本情報入力シート!AF173)</f>
        <v/>
      </c>
      <c r="M151" s="507" t="str">
        <f>IF('別紙様式2-2（個票（４、５月））'!M151="","",'別紙様式2-2（個票（４、５月））'!M151)</f>
        <v/>
      </c>
      <c r="N151" s="506" t="str">
        <f>IF('別紙様式2-2（個票（４、５月））'!N151="","",'別紙様式2-2（個票（４、５月））'!N151)</f>
        <v/>
      </c>
      <c r="O151" s="289"/>
      <c r="P151" s="537" t="str">
        <f>IFERROR(VLOOKUP(K151,【参考】数式用!$A$2:$M$57,MATCH(O151,【参考】数式用!$G$3:$M$3,0)+6,0),"")</f>
        <v/>
      </c>
      <c r="Q151" s="334" t="s">
        <v>113</v>
      </c>
      <c r="R151" s="335"/>
      <c r="S151" s="336" t="s">
        <v>178</v>
      </c>
      <c r="T151" s="335"/>
      <c r="U151" s="336" t="s">
        <v>179</v>
      </c>
      <c r="V151" s="335"/>
      <c r="W151" s="336" t="s">
        <v>178</v>
      </c>
      <c r="X151" s="335"/>
      <c r="Y151" s="336" t="s">
        <v>115</v>
      </c>
      <c r="Z151" s="336" t="s">
        <v>181</v>
      </c>
      <c r="AA151" s="336" t="str">
        <f t="shared" si="68"/>
        <v/>
      </c>
      <c r="AB151" s="337" t="s">
        <v>182</v>
      </c>
      <c r="AC151" s="309" t="str">
        <f t="shared" si="69"/>
        <v/>
      </c>
      <c r="AD151" s="501" t="str">
        <f t="shared" si="70"/>
        <v/>
      </c>
      <c r="AE151" s="310" t="str">
        <f>IFERROR(ROUNDDOWN(ROUNDDOWN(ROUND(L151*VLOOKUP(K151,【参考】数式用!$A$2:$M$57,MATCH("処遇改善加算Ⅳ",【参考】数式用!$G$3:$M$3,0)+6,0),0),0)*AA151*0.5,0), "")</f>
        <v/>
      </c>
      <c r="AF151" s="321"/>
      <c r="AG151" s="322"/>
      <c r="AH151" s="322"/>
      <c r="AI151" s="321"/>
      <c r="AJ151" s="323"/>
      <c r="AK151" s="329"/>
      <c r="AL151" s="327" t="str">
        <f t="shared" si="71"/>
        <v/>
      </c>
      <c r="AM151" s="328" t="str">
        <f t="shared" si="72"/>
        <v/>
      </c>
      <c r="AN151" s="258"/>
      <c r="AO151" s="538" t="str">
        <f>IFERROR(VLOOKUP(K151,【参考】数式用!$A$2:$N$57,14,FALSE),"")</f>
        <v/>
      </c>
      <c r="AP151" s="538" t="str">
        <f t="shared" si="73"/>
        <v/>
      </c>
      <c r="AQ151" s="542" t="str">
        <f t="shared" si="74"/>
        <v/>
      </c>
      <c r="AR151" s="542" t="str">
        <f t="shared" si="75"/>
        <v>キャリアパス要件Ⅰ・Ⅱ_</v>
      </c>
      <c r="AS151" s="522" t="str">
        <f t="shared" si="76"/>
        <v>入力済</v>
      </c>
      <c r="AT151" s="538" t="str">
        <f t="shared" si="77"/>
        <v/>
      </c>
      <c r="AU151" s="522" t="str">
        <f t="shared" si="78"/>
        <v>入力済</v>
      </c>
      <c r="AV151" s="522" t="str">
        <f t="shared" si="79"/>
        <v/>
      </c>
      <c r="AW151" s="522" t="str">
        <f t="shared" si="80"/>
        <v/>
      </c>
      <c r="AX151" s="538" t="str">
        <f t="shared" si="81"/>
        <v/>
      </c>
      <c r="AY151" s="522" t="str">
        <f>IFERROR(VLOOKUP(K151,【参考】数式用!$AR$3:$AS$49, 2, FALSE), "")</f>
        <v/>
      </c>
      <c r="AZ151" s="538" t="str">
        <f t="shared" si="82"/>
        <v/>
      </c>
      <c r="BA151" s="541" t="str">
        <f t="shared" si="83"/>
        <v>入力済</v>
      </c>
      <c r="BB151" s="522" t="str">
        <f>IFERROR(VLOOKUP(K151,【参考】数式用!$AX$3:$AY$59, 2, FALSE), "")</f>
        <v/>
      </c>
      <c r="BC151" s="538" t="str">
        <f t="shared" si="84"/>
        <v/>
      </c>
      <c r="BD151" s="541" t="str">
        <f t="shared" si="85"/>
        <v>入力済</v>
      </c>
      <c r="BE151" s="541" t="str">
        <f t="shared" si="86"/>
        <v/>
      </c>
      <c r="BF151" s="541" t="str">
        <f t="shared" si="87"/>
        <v/>
      </c>
      <c r="BG151" s="541" t="str">
        <f t="shared" si="88"/>
        <v/>
      </c>
      <c r="BH151" s="541" t="str">
        <f t="shared" si="89"/>
        <v/>
      </c>
      <c r="BI151" s="541" t="str">
        <f t="shared" si="90"/>
        <v/>
      </c>
      <c r="BL151" t="str">
        <f t="shared" si="91"/>
        <v/>
      </c>
      <c r="BM151" t="str">
        <f t="shared" si="92"/>
        <v/>
      </c>
      <c r="BN151" t="str">
        <f t="shared" si="93"/>
        <v/>
      </c>
      <c r="BO151" s="548" t="str">
        <f>IF(BN151="対象",ROUNDDOWN(L151*VLOOKUP(K151,【参考】数式用!$A$4:$J$42,10,FALSE)*AA151,0),"")</f>
        <v/>
      </c>
      <c r="BP151" t="str">
        <f t="shared" si="94"/>
        <v/>
      </c>
    </row>
    <row r="152" spans="1:68" ht="109.95" customHeight="1" thickBot="1">
      <c r="A152" s="306">
        <v>140</v>
      </c>
      <c r="B152" s="687" t="str">
        <f>IF(基本情報入力シート!B174="","",基本情報入力シート!B174)</f>
        <v/>
      </c>
      <c r="C152" s="688"/>
      <c r="D152" s="688"/>
      <c r="E152" s="688"/>
      <c r="F152" s="689"/>
      <c r="G152" s="330" t="str">
        <f>IF(基本情報入力シート!L174="", "", 基本情報入力シート!L174)</f>
        <v/>
      </c>
      <c r="H152" s="330" t="str">
        <f>IF(基本情報入力シート!Q174="", "", 基本情報入力シート!Q174)</f>
        <v/>
      </c>
      <c r="I152" s="330" t="str">
        <f>IF(基本情報入力シート!V174="", "", 基本情報入力シート!V174)</f>
        <v/>
      </c>
      <c r="J152" s="330" t="str">
        <f>IF(基本情報入力シート!W174="", "", 基本情報入力シート!W174)</f>
        <v/>
      </c>
      <c r="K152" s="330" t="str">
        <f>IF(基本情報入力シート!Z174="", "", 基本情報入力シート!Z174)</f>
        <v/>
      </c>
      <c r="L152" s="331" t="str">
        <f>IF(基本情報入力シート!AF174=0, "",基本情報入力シート!AF174)</f>
        <v/>
      </c>
      <c r="M152" s="507" t="str">
        <f>IF('別紙様式2-2（個票（４、５月））'!M152="","",'別紙様式2-2（個票（４、５月））'!M152)</f>
        <v/>
      </c>
      <c r="N152" s="506" t="str">
        <f>IF('別紙様式2-2（個票（４、５月））'!N152="","",'別紙様式2-2（個票（４、５月））'!N152)</f>
        <v/>
      </c>
      <c r="O152" s="289"/>
      <c r="P152" s="537" t="str">
        <f>IFERROR(VLOOKUP(K152,【参考】数式用!$A$2:$M$57,MATCH(O152,【参考】数式用!$G$3:$M$3,0)+6,0),"")</f>
        <v/>
      </c>
      <c r="Q152" s="334" t="s">
        <v>113</v>
      </c>
      <c r="R152" s="335"/>
      <c r="S152" s="336" t="s">
        <v>178</v>
      </c>
      <c r="T152" s="335"/>
      <c r="U152" s="336" t="s">
        <v>179</v>
      </c>
      <c r="V152" s="335"/>
      <c r="W152" s="336" t="s">
        <v>178</v>
      </c>
      <c r="X152" s="335"/>
      <c r="Y152" s="336" t="s">
        <v>115</v>
      </c>
      <c r="Z152" s="336" t="s">
        <v>181</v>
      </c>
      <c r="AA152" s="336" t="str">
        <f t="shared" si="68"/>
        <v/>
      </c>
      <c r="AB152" s="337" t="s">
        <v>182</v>
      </c>
      <c r="AC152" s="309" t="str">
        <f t="shared" si="69"/>
        <v/>
      </c>
      <c r="AD152" s="501" t="str">
        <f t="shared" si="70"/>
        <v/>
      </c>
      <c r="AE152" s="310" t="str">
        <f>IFERROR(ROUNDDOWN(ROUNDDOWN(ROUND(L152*VLOOKUP(K152,【参考】数式用!$A$2:$M$57,MATCH("処遇改善加算Ⅳ",【参考】数式用!$G$3:$M$3,0)+6,0),0),0)*AA152*0.5,0), "")</f>
        <v/>
      </c>
      <c r="AF152" s="321"/>
      <c r="AG152" s="322"/>
      <c r="AH152" s="322"/>
      <c r="AI152" s="321"/>
      <c r="AJ152" s="323"/>
      <c r="AK152" s="329"/>
      <c r="AL152" s="327" t="str">
        <f t="shared" si="71"/>
        <v/>
      </c>
      <c r="AM152" s="328" t="str">
        <f t="shared" si="72"/>
        <v/>
      </c>
      <c r="AN152" s="258"/>
      <c r="AO152" s="538" t="str">
        <f>IFERROR(VLOOKUP(K152,【参考】数式用!$A$2:$N$57,14,FALSE),"")</f>
        <v/>
      </c>
      <c r="AP152" s="538" t="str">
        <f t="shared" si="73"/>
        <v/>
      </c>
      <c r="AQ152" s="542" t="str">
        <f t="shared" si="74"/>
        <v/>
      </c>
      <c r="AR152" s="542" t="str">
        <f t="shared" si="75"/>
        <v>キャリアパス要件Ⅰ・Ⅱ_</v>
      </c>
      <c r="AS152" s="522" t="str">
        <f t="shared" si="76"/>
        <v>入力済</v>
      </c>
      <c r="AT152" s="538" t="str">
        <f t="shared" si="77"/>
        <v/>
      </c>
      <c r="AU152" s="522" t="str">
        <f t="shared" si="78"/>
        <v>入力済</v>
      </c>
      <c r="AV152" s="522" t="str">
        <f t="shared" si="79"/>
        <v/>
      </c>
      <c r="AW152" s="522" t="str">
        <f t="shared" si="80"/>
        <v/>
      </c>
      <c r="AX152" s="538" t="str">
        <f t="shared" si="81"/>
        <v/>
      </c>
      <c r="AY152" s="522" t="str">
        <f>IFERROR(VLOOKUP(K152,【参考】数式用!$AR$3:$AS$49, 2, FALSE), "")</f>
        <v/>
      </c>
      <c r="AZ152" s="538" t="str">
        <f t="shared" si="82"/>
        <v/>
      </c>
      <c r="BA152" s="541" t="str">
        <f t="shared" si="83"/>
        <v>入力済</v>
      </c>
      <c r="BB152" s="522" t="str">
        <f>IFERROR(VLOOKUP(K152,【参考】数式用!$AX$3:$AY$59, 2, FALSE), "")</f>
        <v/>
      </c>
      <c r="BC152" s="538" t="str">
        <f t="shared" si="84"/>
        <v/>
      </c>
      <c r="BD152" s="541" t="str">
        <f t="shared" si="85"/>
        <v>入力済</v>
      </c>
      <c r="BE152" s="541" t="str">
        <f t="shared" si="86"/>
        <v/>
      </c>
      <c r="BF152" s="541" t="str">
        <f t="shared" si="87"/>
        <v/>
      </c>
      <c r="BG152" s="541" t="str">
        <f t="shared" si="88"/>
        <v/>
      </c>
      <c r="BH152" s="541" t="str">
        <f t="shared" si="89"/>
        <v/>
      </c>
      <c r="BI152" s="541" t="str">
        <f t="shared" si="90"/>
        <v/>
      </c>
      <c r="BL152" t="str">
        <f t="shared" si="91"/>
        <v/>
      </c>
      <c r="BM152" t="str">
        <f t="shared" si="92"/>
        <v/>
      </c>
      <c r="BN152" t="str">
        <f t="shared" si="93"/>
        <v/>
      </c>
      <c r="BO152" s="548" t="str">
        <f>IF(BN152="対象",ROUNDDOWN(L152*VLOOKUP(K152,【参考】数式用!$A$4:$J$42,10,FALSE)*AA152,0),"")</f>
        <v/>
      </c>
      <c r="BP152" t="str">
        <f t="shared" si="94"/>
        <v/>
      </c>
    </row>
    <row r="153" spans="1:68" ht="109.95" customHeight="1" thickBot="1">
      <c r="A153" s="306">
        <v>141</v>
      </c>
      <c r="B153" s="687" t="str">
        <f>IF(基本情報入力シート!B175="","",基本情報入力シート!B175)</f>
        <v/>
      </c>
      <c r="C153" s="688"/>
      <c r="D153" s="688"/>
      <c r="E153" s="688"/>
      <c r="F153" s="689"/>
      <c r="G153" s="330" t="str">
        <f>IF(基本情報入力シート!L175="", "", 基本情報入力シート!L175)</f>
        <v/>
      </c>
      <c r="H153" s="330" t="str">
        <f>IF(基本情報入力シート!Q175="", "", 基本情報入力シート!Q175)</f>
        <v/>
      </c>
      <c r="I153" s="330" t="str">
        <f>IF(基本情報入力シート!V175="", "", 基本情報入力シート!V175)</f>
        <v/>
      </c>
      <c r="J153" s="330" t="str">
        <f>IF(基本情報入力シート!W175="", "", 基本情報入力シート!W175)</f>
        <v/>
      </c>
      <c r="K153" s="330" t="str">
        <f>IF(基本情報入力シート!Z175="", "", 基本情報入力シート!Z175)</f>
        <v/>
      </c>
      <c r="L153" s="331" t="str">
        <f>IF(基本情報入力シート!AF175=0, "",基本情報入力シート!AF175)</f>
        <v/>
      </c>
      <c r="M153" s="507" t="str">
        <f>IF('別紙様式2-2（個票（４、５月））'!M153="","",'別紙様式2-2（個票（４、５月））'!M153)</f>
        <v/>
      </c>
      <c r="N153" s="506" t="str">
        <f>IF('別紙様式2-2（個票（４、５月））'!N153="","",'別紙様式2-2（個票（４、５月））'!N153)</f>
        <v/>
      </c>
      <c r="O153" s="289"/>
      <c r="P153" s="537" t="str">
        <f>IFERROR(VLOOKUP(K153,【参考】数式用!$A$2:$M$57,MATCH(O153,【参考】数式用!$G$3:$M$3,0)+6,0),"")</f>
        <v/>
      </c>
      <c r="Q153" s="334" t="s">
        <v>113</v>
      </c>
      <c r="R153" s="335"/>
      <c r="S153" s="336" t="s">
        <v>178</v>
      </c>
      <c r="T153" s="335"/>
      <c r="U153" s="336" t="s">
        <v>179</v>
      </c>
      <c r="V153" s="335"/>
      <c r="W153" s="336" t="s">
        <v>178</v>
      </c>
      <c r="X153" s="335"/>
      <c r="Y153" s="336" t="s">
        <v>115</v>
      </c>
      <c r="Z153" s="336" t="s">
        <v>181</v>
      </c>
      <c r="AA153" s="336" t="str">
        <f t="shared" si="68"/>
        <v/>
      </c>
      <c r="AB153" s="337" t="s">
        <v>182</v>
      </c>
      <c r="AC153" s="309" t="str">
        <f t="shared" si="69"/>
        <v/>
      </c>
      <c r="AD153" s="501" t="str">
        <f t="shared" si="70"/>
        <v/>
      </c>
      <c r="AE153" s="310" t="str">
        <f>IFERROR(ROUNDDOWN(ROUNDDOWN(ROUND(L153*VLOOKUP(K153,【参考】数式用!$A$2:$M$57,MATCH("処遇改善加算Ⅳ",【参考】数式用!$G$3:$M$3,0)+6,0),0),0)*AA153*0.5,0), "")</f>
        <v/>
      </c>
      <c r="AF153" s="321"/>
      <c r="AG153" s="322"/>
      <c r="AH153" s="322"/>
      <c r="AI153" s="321"/>
      <c r="AJ153" s="323"/>
      <c r="AK153" s="329"/>
      <c r="AL153" s="327" t="str">
        <f t="shared" si="71"/>
        <v/>
      </c>
      <c r="AM153" s="328" t="str">
        <f t="shared" si="72"/>
        <v/>
      </c>
      <c r="AN153" s="258"/>
      <c r="AO153" s="538" t="str">
        <f>IFERROR(VLOOKUP(K153,【参考】数式用!$A$2:$N$57,14,FALSE),"")</f>
        <v/>
      </c>
      <c r="AP153" s="538" t="str">
        <f t="shared" si="73"/>
        <v/>
      </c>
      <c r="AQ153" s="542" t="str">
        <f t="shared" si="74"/>
        <v/>
      </c>
      <c r="AR153" s="542" t="str">
        <f t="shared" si="75"/>
        <v>キャリアパス要件Ⅰ・Ⅱ_</v>
      </c>
      <c r="AS153" s="522" t="str">
        <f t="shared" si="76"/>
        <v>入力済</v>
      </c>
      <c r="AT153" s="538" t="str">
        <f t="shared" si="77"/>
        <v/>
      </c>
      <c r="AU153" s="522" t="str">
        <f t="shared" si="78"/>
        <v>入力済</v>
      </c>
      <c r="AV153" s="522" t="str">
        <f t="shared" si="79"/>
        <v/>
      </c>
      <c r="AW153" s="522" t="str">
        <f t="shared" si="80"/>
        <v/>
      </c>
      <c r="AX153" s="538" t="str">
        <f t="shared" si="81"/>
        <v/>
      </c>
      <c r="AY153" s="522" t="str">
        <f>IFERROR(VLOOKUP(K153,【参考】数式用!$AR$3:$AS$49, 2, FALSE), "")</f>
        <v/>
      </c>
      <c r="AZ153" s="538" t="str">
        <f t="shared" si="82"/>
        <v/>
      </c>
      <c r="BA153" s="541" t="str">
        <f t="shared" si="83"/>
        <v>入力済</v>
      </c>
      <c r="BB153" s="522" t="str">
        <f>IFERROR(VLOOKUP(K153,【参考】数式用!$AX$3:$AY$59, 2, FALSE), "")</f>
        <v/>
      </c>
      <c r="BC153" s="538" t="str">
        <f t="shared" si="84"/>
        <v/>
      </c>
      <c r="BD153" s="541" t="str">
        <f t="shared" si="85"/>
        <v>入力済</v>
      </c>
      <c r="BE153" s="541" t="str">
        <f t="shared" si="86"/>
        <v/>
      </c>
      <c r="BF153" s="541" t="str">
        <f t="shared" si="87"/>
        <v/>
      </c>
      <c r="BG153" s="541" t="str">
        <f t="shared" si="88"/>
        <v/>
      </c>
      <c r="BH153" s="541" t="str">
        <f t="shared" si="89"/>
        <v/>
      </c>
      <c r="BI153" s="541" t="str">
        <f t="shared" si="90"/>
        <v/>
      </c>
      <c r="BL153" t="str">
        <f t="shared" si="91"/>
        <v/>
      </c>
      <c r="BM153" t="str">
        <f t="shared" si="92"/>
        <v/>
      </c>
      <c r="BN153" t="str">
        <f t="shared" si="93"/>
        <v/>
      </c>
      <c r="BO153" s="548" t="str">
        <f>IF(BN153="対象",ROUNDDOWN(L153*VLOOKUP(K153,【参考】数式用!$A$4:$J$42,10,FALSE)*AA153,0),"")</f>
        <v/>
      </c>
      <c r="BP153" t="str">
        <f t="shared" si="94"/>
        <v/>
      </c>
    </row>
    <row r="154" spans="1:68" ht="109.95" customHeight="1" thickBot="1">
      <c r="A154" s="306">
        <v>142</v>
      </c>
      <c r="B154" s="687" t="str">
        <f>IF(基本情報入力シート!B176="","",基本情報入力シート!B176)</f>
        <v/>
      </c>
      <c r="C154" s="688"/>
      <c r="D154" s="688"/>
      <c r="E154" s="688"/>
      <c r="F154" s="689"/>
      <c r="G154" s="330" t="str">
        <f>IF(基本情報入力シート!L176="", "", 基本情報入力シート!L176)</f>
        <v/>
      </c>
      <c r="H154" s="330" t="str">
        <f>IF(基本情報入力シート!Q176="", "", 基本情報入力シート!Q176)</f>
        <v/>
      </c>
      <c r="I154" s="330" t="str">
        <f>IF(基本情報入力シート!V176="", "", 基本情報入力シート!V176)</f>
        <v/>
      </c>
      <c r="J154" s="330" t="str">
        <f>IF(基本情報入力シート!W176="", "", 基本情報入力シート!W176)</f>
        <v/>
      </c>
      <c r="K154" s="330" t="str">
        <f>IF(基本情報入力シート!Z176="", "", 基本情報入力シート!Z176)</f>
        <v/>
      </c>
      <c r="L154" s="331" t="str">
        <f>IF(基本情報入力シート!AF176=0, "",基本情報入力シート!AF176)</f>
        <v/>
      </c>
      <c r="M154" s="507" t="str">
        <f>IF('別紙様式2-2（個票（４、５月））'!M154="","",'別紙様式2-2（個票（４、５月））'!M154)</f>
        <v/>
      </c>
      <c r="N154" s="506" t="str">
        <f>IF('別紙様式2-2（個票（４、５月））'!N154="","",'別紙様式2-2（個票（４、５月））'!N154)</f>
        <v/>
      </c>
      <c r="O154" s="289"/>
      <c r="P154" s="537" t="str">
        <f>IFERROR(VLOOKUP(K154,【参考】数式用!$A$2:$M$57,MATCH(O154,【参考】数式用!$G$3:$M$3,0)+6,0),"")</f>
        <v/>
      </c>
      <c r="Q154" s="334" t="s">
        <v>113</v>
      </c>
      <c r="R154" s="335"/>
      <c r="S154" s="336" t="s">
        <v>178</v>
      </c>
      <c r="T154" s="335"/>
      <c r="U154" s="336" t="s">
        <v>179</v>
      </c>
      <c r="V154" s="335"/>
      <c r="W154" s="336" t="s">
        <v>178</v>
      </c>
      <c r="X154" s="335"/>
      <c r="Y154" s="336" t="s">
        <v>115</v>
      </c>
      <c r="Z154" s="336" t="s">
        <v>181</v>
      </c>
      <c r="AA154" s="336" t="str">
        <f t="shared" si="68"/>
        <v/>
      </c>
      <c r="AB154" s="337" t="s">
        <v>182</v>
      </c>
      <c r="AC154" s="309" t="str">
        <f t="shared" si="69"/>
        <v/>
      </c>
      <c r="AD154" s="501" t="str">
        <f t="shared" si="70"/>
        <v/>
      </c>
      <c r="AE154" s="310" t="str">
        <f>IFERROR(ROUNDDOWN(ROUNDDOWN(ROUND(L154*VLOOKUP(K154,【参考】数式用!$A$2:$M$57,MATCH("処遇改善加算Ⅳ",【参考】数式用!$G$3:$M$3,0)+6,0),0),0)*AA154*0.5,0), "")</f>
        <v/>
      </c>
      <c r="AF154" s="321"/>
      <c r="AG154" s="322"/>
      <c r="AH154" s="322"/>
      <c r="AI154" s="321"/>
      <c r="AJ154" s="323"/>
      <c r="AK154" s="329"/>
      <c r="AL154" s="327" t="str">
        <f t="shared" si="71"/>
        <v/>
      </c>
      <c r="AM154" s="328" t="str">
        <f t="shared" si="72"/>
        <v/>
      </c>
      <c r="AN154" s="258"/>
      <c r="AO154" s="538" t="str">
        <f>IFERROR(VLOOKUP(K154,【参考】数式用!$A$2:$N$57,14,FALSE),"")</f>
        <v/>
      </c>
      <c r="AP154" s="538" t="str">
        <f t="shared" si="73"/>
        <v/>
      </c>
      <c r="AQ154" s="542" t="str">
        <f t="shared" si="74"/>
        <v/>
      </c>
      <c r="AR154" s="542" t="str">
        <f t="shared" si="75"/>
        <v>キャリアパス要件Ⅰ・Ⅱ_</v>
      </c>
      <c r="AS154" s="522" t="str">
        <f t="shared" si="76"/>
        <v>入力済</v>
      </c>
      <c r="AT154" s="538" t="str">
        <f t="shared" si="77"/>
        <v/>
      </c>
      <c r="AU154" s="522" t="str">
        <f t="shared" si="78"/>
        <v>入力済</v>
      </c>
      <c r="AV154" s="522" t="str">
        <f t="shared" si="79"/>
        <v/>
      </c>
      <c r="AW154" s="522" t="str">
        <f t="shared" si="80"/>
        <v/>
      </c>
      <c r="AX154" s="538" t="str">
        <f t="shared" si="81"/>
        <v/>
      </c>
      <c r="AY154" s="522" t="str">
        <f>IFERROR(VLOOKUP(K154,【参考】数式用!$AR$3:$AS$49, 2, FALSE), "")</f>
        <v/>
      </c>
      <c r="AZ154" s="538" t="str">
        <f t="shared" si="82"/>
        <v/>
      </c>
      <c r="BA154" s="541" t="str">
        <f t="shared" si="83"/>
        <v>入力済</v>
      </c>
      <c r="BB154" s="522" t="str">
        <f>IFERROR(VLOOKUP(K154,【参考】数式用!$AX$3:$AY$59, 2, FALSE), "")</f>
        <v/>
      </c>
      <c r="BC154" s="538" t="str">
        <f t="shared" si="84"/>
        <v/>
      </c>
      <c r="BD154" s="541" t="str">
        <f t="shared" si="85"/>
        <v>入力済</v>
      </c>
      <c r="BE154" s="541" t="str">
        <f t="shared" si="86"/>
        <v/>
      </c>
      <c r="BF154" s="541" t="str">
        <f t="shared" si="87"/>
        <v/>
      </c>
      <c r="BG154" s="541" t="str">
        <f t="shared" si="88"/>
        <v/>
      </c>
      <c r="BH154" s="541" t="str">
        <f t="shared" si="89"/>
        <v/>
      </c>
      <c r="BI154" s="541" t="str">
        <f t="shared" si="90"/>
        <v/>
      </c>
      <c r="BL154" t="str">
        <f t="shared" si="91"/>
        <v/>
      </c>
      <c r="BM154" t="str">
        <f t="shared" si="92"/>
        <v/>
      </c>
      <c r="BN154" t="str">
        <f t="shared" si="93"/>
        <v/>
      </c>
      <c r="BO154" s="548" t="str">
        <f>IF(BN154="対象",ROUNDDOWN(L154*VLOOKUP(K154,【参考】数式用!$A$4:$J$42,10,FALSE)*AA154,0),"")</f>
        <v/>
      </c>
      <c r="BP154" t="str">
        <f t="shared" si="94"/>
        <v/>
      </c>
    </row>
    <row r="155" spans="1:68" ht="109.95" customHeight="1" thickBot="1">
      <c r="A155" s="306">
        <v>143</v>
      </c>
      <c r="B155" s="687" t="str">
        <f>IF(基本情報入力シート!B177="","",基本情報入力シート!B177)</f>
        <v/>
      </c>
      <c r="C155" s="688"/>
      <c r="D155" s="688"/>
      <c r="E155" s="688"/>
      <c r="F155" s="689"/>
      <c r="G155" s="330" t="str">
        <f>IF(基本情報入力シート!L177="", "", 基本情報入力シート!L177)</f>
        <v/>
      </c>
      <c r="H155" s="330" t="str">
        <f>IF(基本情報入力シート!Q177="", "", 基本情報入力シート!Q177)</f>
        <v/>
      </c>
      <c r="I155" s="330" t="str">
        <f>IF(基本情報入力シート!V177="", "", 基本情報入力シート!V177)</f>
        <v/>
      </c>
      <c r="J155" s="330" t="str">
        <f>IF(基本情報入力シート!W177="", "", 基本情報入力シート!W177)</f>
        <v/>
      </c>
      <c r="K155" s="330" t="str">
        <f>IF(基本情報入力シート!Z177="", "", 基本情報入力シート!Z177)</f>
        <v/>
      </c>
      <c r="L155" s="331" t="str">
        <f>IF(基本情報入力シート!AF177=0, "",基本情報入力シート!AF177)</f>
        <v/>
      </c>
      <c r="M155" s="507" t="str">
        <f>IF('別紙様式2-2（個票（４、５月））'!M155="","",'別紙様式2-2（個票（４、５月））'!M155)</f>
        <v/>
      </c>
      <c r="N155" s="506" t="str">
        <f>IF('別紙様式2-2（個票（４、５月））'!N155="","",'別紙様式2-2（個票（４、５月））'!N155)</f>
        <v/>
      </c>
      <c r="O155" s="289"/>
      <c r="P155" s="537" t="str">
        <f>IFERROR(VLOOKUP(K155,【参考】数式用!$A$2:$M$57,MATCH(O155,【参考】数式用!$G$3:$M$3,0)+6,0),"")</f>
        <v/>
      </c>
      <c r="Q155" s="334" t="s">
        <v>113</v>
      </c>
      <c r="R155" s="335"/>
      <c r="S155" s="336" t="s">
        <v>178</v>
      </c>
      <c r="T155" s="335"/>
      <c r="U155" s="336" t="s">
        <v>179</v>
      </c>
      <c r="V155" s="335"/>
      <c r="W155" s="336" t="s">
        <v>178</v>
      </c>
      <c r="X155" s="335"/>
      <c r="Y155" s="336" t="s">
        <v>115</v>
      </c>
      <c r="Z155" s="336" t="s">
        <v>181</v>
      </c>
      <c r="AA155" s="336" t="str">
        <f t="shared" si="68"/>
        <v/>
      </c>
      <c r="AB155" s="337" t="s">
        <v>182</v>
      </c>
      <c r="AC155" s="309" t="str">
        <f t="shared" si="69"/>
        <v/>
      </c>
      <c r="AD155" s="501" t="str">
        <f t="shared" si="70"/>
        <v/>
      </c>
      <c r="AE155" s="310" t="str">
        <f>IFERROR(ROUNDDOWN(ROUNDDOWN(ROUND(L155*VLOOKUP(K155,【参考】数式用!$A$2:$M$57,MATCH("処遇改善加算Ⅳ",【参考】数式用!$G$3:$M$3,0)+6,0),0),0)*AA155*0.5,0), "")</f>
        <v/>
      </c>
      <c r="AF155" s="321"/>
      <c r="AG155" s="322"/>
      <c r="AH155" s="322"/>
      <c r="AI155" s="321"/>
      <c r="AJ155" s="323"/>
      <c r="AK155" s="329"/>
      <c r="AL155" s="327" t="str">
        <f t="shared" si="71"/>
        <v/>
      </c>
      <c r="AM155" s="328" t="str">
        <f t="shared" si="72"/>
        <v/>
      </c>
      <c r="AN155" s="258"/>
      <c r="AO155" s="538" t="str">
        <f>IFERROR(VLOOKUP(K155,【参考】数式用!$A$2:$N$57,14,FALSE),"")</f>
        <v/>
      </c>
      <c r="AP155" s="538" t="str">
        <f t="shared" si="73"/>
        <v/>
      </c>
      <c r="AQ155" s="542" t="str">
        <f t="shared" si="74"/>
        <v/>
      </c>
      <c r="AR155" s="542" t="str">
        <f t="shared" si="75"/>
        <v>キャリアパス要件Ⅰ・Ⅱ_</v>
      </c>
      <c r="AS155" s="522" t="str">
        <f t="shared" si="76"/>
        <v>入力済</v>
      </c>
      <c r="AT155" s="538" t="str">
        <f t="shared" si="77"/>
        <v/>
      </c>
      <c r="AU155" s="522" t="str">
        <f t="shared" si="78"/>
        <v>入力済</v>
      </c>
      <c r="AV155" s="522" t="str">
        <f t="shared" si="79"/>
        <v/>
      </c>
      <c r="AW155" s="522" t="str">
        <f t="shared" si="80"/>
        <v/>
      </c>
      <c r="AX155" s="538" t="str">
        <f t="shared" si="81"/>
        <v/>
      </c>
      <c r="AY155" s="522" t="str">
        <f>IFERROR(VLOOKUP(K155,【参考】数式用!$AR$3:$AS$49, 2, FALSE), "")</f>
        <v/>
      </c>
      <c r="AZ155" s="538" t="str">
        <f t="shared" si="82"/>
        <v/>
      </c>
      <c r="BA155" s="541" t="str">
        <f t="shared" si="83"/>
        <v>入力済</v>
      </c>
      <c r="BB155" s="522" t="str">
        <f>IFERROR(VLOOKUP(K155,【参考】数式用!$AX$3:$AY$59, 2, FALSE), "")</f>
        <v/>
      </c>
      <c r="BC155" s="538" t="str">
        <f t="shared" si="84"/>
        <v/>
      </c>
      <c r="BD155" s="541" t="str">
        <f t="shared" si="85"/>
        <v>入力済</v>
      </c>
      <c r="BE155" s="541" t="str">
        <f t="shared" si="86"/>
        <v/>
      </c>
      <c r="BF155" s="541" t="str">
        <f t="shared" si="87"/>
        <v/>
      </c>
      <c r="BG155" s="541" t="str">
        <f t="shared" si="88"/>
        <v/>
      </c>
      <c r="BH155" s="541" t="str">
        <f t="shared" si="89"/>
        <v/>
      </c>
      <c r="BI155" s="541" t="str">
        <f t="shared" si="90"/>
        <v/>
      </c>
      <c r="BL155" t="str">
        <f t="shared" si="91"/>
        <v/>
      </c>
      <c r="BM155" t="str">
        <f t="shared" si="92"/>
        <v/>
      </c>
      <c r="BN155" t="str">
        <f t="shared" si="93"/>
        <v/>
      </c>
      <c r="BO155" s="548" t="str">
        <f>IF(BN155="対象",ROUNDDOWN(L155*VLOOKUP(K155,【参考】数式用!$A$4:$J$42,10,FALSE)*AA155,0),"")</f>
        <v/>
      </c>
      <c r="BP155" t="str">
        <f t="shared" si="94"/>
        <v/>
      </c>
    </row>
    <row r="156" spans="1:68" ht="109.95" customHeight="1" thickBot="1">
      <c r="A156" s="306">
        <v>144</v>
      </c>
      <c r="B156" s="687" t="str">
        <f>IF(基本情報入力シート!B178="","",基本情報入力シート!B178)</f>
        <v/>
      </c>
      <c r="C156" s="688"/>
      <c r="D156" s="688"/>
      <c r="E156" s="688"/>
      <c r="F156" s="689"/>
      <c r="G156" s="330" t="str">
        <f>IF(基本情報入力シート!L178="", "", 基本情報入力シート!L178)</f>
        <v/>
      </c>
      <c r="H156" s="330" t="str">
        <f>IF(基本情報入力シート!Q178="", "", 基本情報入力シート!Q178)</f>
        <v/>
      </c>
      <c r="I156" s="330" t="str">
        <f>IF(基本情報入力シート!V178="", "", 基本情報入力シート!V178)</f>
        <v/>
      </c>
      <c r="J156" s="330" t="str">
        <f>IF(基本情報入力シート!W178="", "", 基本情報入力シート!W178)</f>
        <v/>
      </c>
      <c r="K156" s="330" t="str">
        <f>IF(基本情報入力シート!Z178="", "", 基本情報入力シート!Z178)</f>
        <v/>
      </c>
      <c r="L156" s="331" t="str">
        <f>IF(基本情報入力シート!AF178=0, "",基本情報入力シート!AF178)</f>
        <v/>
      </c>
      <c r="M156" s="507" t="str">
        <f>IF('別紙様式2-2（個票（４、５月））'!M156="","",'別紙様式2-2（個票（４、５月））'!M156)</f>
        <v/>
      </c>
      <c r="N156" s="506" t="str">
        <f>IF('別紙様式2-2（個票（４、５月））'!N156="","",'別紙様式2-2（個票（４、５月））'!N156)</f>
        <v/>
      </c>
      <c r="O156" s="289"/>
      <c r="P156" s="537" t="str">
        <f>IFERROR(VLOOKUP(K156,【参考】数式用!$A$2:$M$57,MATCH(O156,【参考】数式用!$G$3:$M$3,0)+6,0),"")</f>
        <v/>
      </c>
      <c r="Q156" s="334" t="s">
        <v>113</v>
      </c>
      <c r="R156" s="335"/>
      <c r="S156" s="336" t="s">
        <v>178</v>
      </c>
      <c r="T156" s="335"/>
      <c r="U156" s="336" t="s">
        <v>179</v>
      </c>
      <c r="V156" s="335"/>
      <c r="W156" s="336" t="s">
        <v>178</v>
      </c>
      <c r="X156" s="335"/>
      <c r="Y156" s="336" t="s">
        <v>115</v>
      </c>
      <c r="Z156" s="336" t="s">
        <v>181</v>
      </c>
      <c r="AA156" s="336" t="str">
        <f t="shared" si="68"/>
        <v/>
      </c>
      <c r="AB156" s="337" t="s">
        <v>182</v>
      </c>
      <c r="AC156" s="309" t="str">
        <f t="shared" si="69"/>
        <v/>
      </c>
      <c r="AD156" s="501" t="str">
        <f t="shared" si="70"/>
        <v/>
      </c>
      <c r="AE156" s="310" t="str">
        <f>IFERROR(ROUNDDOWN(ROUNDDOWN(ROUND(L156*VLOOKUP(K156,【参考】数式用!$A$2:$M$57,MATCH("処遇改善加算Ⅳ",【参考】数式用!$G$3:$M$3,0)+6,0),0),0)*AA156*0.5,0), "")</f>
        <v/>
      </c>
      <c r="AF156" s="321"/>
      <c r="AG156" s="322"/>
      <c r="AH156" s="322"/>
      <c r="AI156" s="321"/>
      <c r="AJ156" s="323"/>
      <c r="AK156" s="329"/>
      <c r="AL156" s="327" t="str">
        <f t="shared" si="71"/>
        <v/>
      </c>
      <c r="AM156" s="328" t="str">
        <f t="shared" si="72"/>
        <v/>
      </c>
      <c r="AN156" s="258"/>
      <c r="AO156" s="538" t="str">
        <f>IFERROR(VLOOKUP(K156,【参考】数式用!$A$2:$N$57,14,FALSE),"")</f>
        <v/>
      </c>
      <c r="AP156" s="538" t="str">
        <f t="shared" si="73"/>
        <v/>
      </c>
      <c r="AQ156" s="542" t="str">
        <f t="shared" si="74"/>
        <v/>
      </c>
      <c r="AR156" s="542" t="str">
        <f t="shared" si="75"/>
        <v>キャリアパス要件Ⅰ・Ⅱ_</v>
      </c>
      <c r="AS156" s="522" t="str">
        <f t="shared" si="76"/>
        <v>入力済</v>
      </c>
      <c r="AT156" s="538" t="str">
        <f t="shared" si="77"/>
        <v/>
      </c>
      <c r="AU156" s="522" t="str">
        <f t="shared" si="78"/>
        <v>入力済</v>
      </c>
      <c r="AV156" s="522" t="str">
        <f t="shared" si="79"/>
        <v/>
      </c>
      <c r="AW156" s="522" t="str">
        <f t="shared" si="80"/>
        <v/>
      </c>
      <c r="AX156" s="538" t="str">
        <f t="shared" si="81"/>
        <v/>
      </c>
      <c r="AY156" s="522" t="str">
        <f>IFERROR(VLOOKUP(K156,【参考】数式用!$AR$3:$AS$49, 2, FALSE), "")</f>
        <v/>
      </c>
      <c r="AZ156" s="538" t="str">
        <f t="shared" si="82"/>
        <v/>
      </c>
      <c r="BA156" s="541" t="str">
        <f t="shared" si="83"/>
        <v>入力済</v>
      </c>
      <c r="BB156" s="522" t="str">
        <f>IFERROR(VLOOKUP(K156,【参考】数式用!$AX$3:$AY$59, 2, FALSE), "")</f>
        <v/>
      </c>
      <c r="BC156" s="538" t="str">
        <f t="shared" si="84"/>
        <v/>
      </c>
      <c r="BD156" s="541" t="str">
        <f t="shared" si="85"/>
        <v>入力済</v>
      </c>
      <c r="BE156" s="541" t="str">
        <f t="shared" si="86"/>
        <v/>
      </c>
      <c r="BF156" s="541" t="str">
        <f t="shared" si="87"/>
        <v/>
      </c>
      <c r="BG156" s="541" t="str">
        <f t="shared" si="88"/>
        <v/>
      </c>
      <c r="BH156" s="541" t="str">
        <f t="shared" si="89"/>
        <v/>
      </c>
      <c r="BI156" s="541" t="str">
        <f t="shared" si="90"/>
        <v/>
      </c>
      <c r="BL156" t="str">
        <f t="shared" si="91"/>
        <v/>
      </c>
      <c r="BM156" t="str">
        <f t="shared" si="92"/>
        <v/>
      </c>
      <c r="BN156" t="str">
        <f t="shared" si="93"/>
        <v/>
      </c>
      <c r="BO156" s="548" t="str">
        <f>IF(BN156="対象",ROUNDDOWN(L156*VLOOKUP(K156,【参考】数式用!$A$4:$J$42,10,FALSE)*AA156,0),"")</f>
        <v/>
      </c>
      <c r="BP156" t="str">
        <f t="shared" si="94"/>
        <v/>
      </c>
    </row>
    <row r="157" spans="1:68" ht="109.95" customHeight="1" thickBot="1">
      <c r="A157" s="306">
        <v>145</v>
      </c>
      <c r="B157" s="687" t="str">
        <f>IF(基本情報入力シート!B179="","",基本情報入力シート!B179)</f>
        <v/>
      </c>
      <c r="C157" s="688"/>
      <c r="D157" s="688"/>
      <c r="E157" s="688"/>
      <c r="F157" s="689"/>
      <c r="G157" s="330" t="str">
        <f>IF(基本情報入力シート!L179="", "", 基本情報入力シート!L179)</f>
        <v/>
      </c>
      <c r="H157" s="330" t="str">
        <f>IF(基本情報入力シート!Q179="", "", 基本情報入力シート!Q179)</f>
        <v/>
      </c>
      <c r="I157" s="330" t="str">
        <f>IF(基本情報入力シート!V179="", "", 基本情報入力シート!V179)</f>
        <v/>
      </c>
      <c r="J157" s="330" t="str">
        <f>IF(基本情報入力シート!W179="", "", 基本情報入力シート!W179)</f>
        <v/>
      </c>
      <c r="K157" s="330" t="str">
        <f>IF(基本情報入力シート!Z179="", "", 基本情報入力シート!Z179)</f>
        <v/>
      </c>
      <c r="L157" s="331" t="str">
        <f>IF(基本情報入力シート!AF179=0, "",基本情報入力シート!AF179)</f>
        <v/>
      </c>
      <c r="M157" s="507" t="str">
        <f>IF('別紙様式2-2（個票（４、５月））'!M157="","",'別紙様式2-2（個票（４、５月））'!M157)</f>
        <v/>
      </c>
      <c r="N157" s="506" t="str">
        <f>IF('別紙様式2-2（個票（４、５月））'!N157="","",'別紙様式2-2（個票（４、５月））'!N157)</f>
        <v/>
      </c>
      <c r="O157" s="289"/>
      <c r="P157" s="537" t="str">
        <f>IFERROR(VLOOKUP(K157,【参考】数式用!$A$2:$M$57,MATCH(O157,【参考】数式用!$G$3:$M$3,0)+6,0),"")</f>
        <v/>
      </c>
      <c r="Q157" s="334" t="s">
        <v>113</v>
      </c>
      <c r="R157" s="335"/>
      <c r="S157" s="336" t="s">
        <v>178</v>
      </c>
      <c r="T157" s="335"/>
      <c r="U157" s="336" t="s">
        <v>179</v>
      </c>
      <c r="V157" s="335"/>
      <c r="W157" s="336" t="s">
        <v>178</v>
      </c>
      <c r="X157" s="335"/>
      <c r="Y157" s="336" t="s">
        <v>115</v>
      </c>
      <c r="Z157" s="336" t="s">
        <v>181</v>
      </c>
      <c r="AA157" s="336" t="str">
        <f t="shared" si="68"/>
        <v/>
      </c>
      <c r="AB157" s="337" t="s">
        <v>182</v>
      </c>
      <c r="AC157" s="309" t="str">
        <f t="shared" si="69"/>
        <v/>
      </c>
      <c r="AD157" s="501" t="str">
        <f t="shared" si="70"/>
        <v/>
      </c>
      <c r="AE157" s="310" t="str">
        <f>IFERROR(ROUNDDOWN(ROUNDDOWN(ROUND(L157*VLOOKUP(K157,【参考】数式用!$A$2:$M$57,MATCH("処遇改善加算Ⅳ",【参考】数式用!$G$3:$M$3,0)+6,0),0),0)*AA157*0.5,0), "")</f>
        <v/>
      </c>
      <c r="AF157" s="321"/>
      <c r="AG157" s="322"/>
      <c r="AH157" s="322"/>
      <c r="AI157" s="321"/>
      <c r="AJ157" s="323"/>
      <c r="AK157" s="329"/>
      <c r="AL157" s="327" t="str">
        <f t="shared" si="71"/>
        <v/>
      </c>
      <c r="AM157" s="328" t="str">
        <f t="shared" si="72"/>
        <v/>
      </c>
      <c r="AN157" s="258"/>
      <c r="AO157" s="538" t="str">
        <f>IFERROR(VLOOKUP(K157,【参考】数式用!$A$2:$N$57,14,FALSE),"")</f>
        <v/>
      </c>
      <c r="AP157" s="538" t="str">
        <f t="shared" si="73"/>
        <v/>
      </c>
      <c r="AQ157" s="542" t="str">
        <f t="shared" si="74"/>
        <v/>
      </c>
      <c r="AR157" s="542" t="str">
        <f t="shared" si="75"/>
        <v>キャリアパス要件Ⅰ・Ⅱ_</v>
      </c>
      <c r="AS157" s="522" t="str">
        <f t="shared" si="76"/>
        <v>入力済</v>
      </c>
      <c r="AT157" s="538" t="str">
        <f t="shared" si="77"/>
        <v/>
      </c>
      <c r="AU157" s="522" t="str">
        <f t="shared" si="78"/>
        <v>入力済</v>
      </c>
      <c r="AV157" s="522" t="str">
        <f t="shared" si="79"/>
        <v/>
      </c>
      <c r="AW157" s="522" t="str">
        <f t="shared" si="80"/>
        <v/>
      </c>
      <c r="AX157" s="538" t="str">
        <f t="shared" si="81"/>
        <v/>
      </c>
      <c r="AY157" s="522" t="str">
        <f>IFERROR(VLOOKUP(K157,【参考】数式用!$AR$3:$AS$49, 2, FALSE), "")</f>
        <v/>
      </c>
      <c r="AZ157" s="538" t="str">
        <f t="shared" si="82"/>
        <v/>
      </c>
      <c r="BA157" s="541" t="str">
        <f t="shared" si="83"/>
        <v>入力済</v>
      </c>
      <c r="BB157" s="522" t="str">
        <f>IFERROR(VLOOKUP(K157,【参考】数式用!$AX$3:$AY$59, 2, FALSE), "")</f>
        <v/>
      </c>
      <c r="BC157" s="538" t="str">
        <f t="shared" si="84"/>
        <v/>
      </c>
      <c r="BD157" s="541" t="str">
        <f t="shared" si="85"/>
        <v>入力済</v>
      </c>
      <c r="BE157" s="541" t="str">
        <f t="shared" si="86"/>
        <v/>
      </c>
      <c r="BF157" s="541" t="str">
        <f t="shared" si="87"/>
        <v/>
      </c>
      <c r="BG157" s="541" t="str">
        <f t="shared" si="88"/>
        <v/>
      </c>
      <c r="BH157" s="541" t="str">
        <f t="shared" si="89"/>
        <v/>
      </c>
      <c r="BI157" s="541" t="str">
        <f t="shared" si="90"/>
        <v/>
      </c>
      <c r="BL157" t="str">
        <f t="shared" si="91"/>
        <v/>
      </c>
      <c r="BM157" t="str">
        <f t="shared" si="92"/>
        <v/>
      </c>
      <c r="BN157" t="str">
        <f t="shared" si="93"/>
        <v/>
      </c>
      <c r="BO157" s="548" t="str">
        <f>IF(BN157="対象",ROUNDDOWN(L157*VLOOKUP(K157,【参考】数式用!$A$4:$J$42,10,FALSE)*AA157,0),"")</f>
        <v/>
      </c>
      <c r="BP157" t="str">
        <f t="shared" si="94"/>
        <v/>
      </c>
    </row>
    <row r="158" spans="1:68" ht="109.95" customHeight="1" thickBot="1">
      <c r="A158" s="306">
        <v>146</v>
      </c>
      <c r="B158" s="687" t="str">
        <f>IF(基本情報入力シート!B180="","",基本情報入力シート!B180)</f>
        <v/>
      </c>
      <c r="C158" s="688"/>
      <c r="D158" s="688"/>
      <c r="E158" s="688"/>
      <c r="F158" s="689"/>
      <c r="G158" s="330" t="str">
        <f>IF(基本情報入力シート!L180="", "", 基本情報入力シート!L180)</f>
        <v/>
      </c>
      <c r="H158" s="330" t="str">
        <f>IF(基本情報入力シート!Q180="", "", 基本情報入力シート!Q180)</f>
        <v/>
      </c>
      <c r="I158" s="330" t="str">
        <f>IF(基本情報入力シート!V180="", "", 基本情報入力シート!V180)</f>
        <v/>
      </c>
      <c r="J158" s="330" t="str">
        <f>IF(基本情報入力シート!W180="", "", 基本情報入力シート!W180)</f>
        <v/>
      </c>
      <c r="K158" s="330" t="str">
        <f>IF(基本情報入力シート!Z180="", "", 基本情報入力シート!Z180)</f>
        <v/>
      </c>
      <c r="L158" s="331" t="str">
        <f>IF(基本情報入力シート!AF180=0, "",基本情報入力シート!AF180)</f>
        <v/>
      </c>
      <c r="M158" s="507" t="str">
        <f>IF('別紙様式2-2（個票（４、５月））'!M158="","",'別紙様式2-2（個票（４、５月））'!M158)</f>
        <v/>
      </c>
      <c r="N158" s="506" t="str">
        <f>IF('別紙様式2-2（個票（４、５月））'!N158="","",'別紙様式2-2（個票（４、５月））'!N158)</f>
        <v/>
      </c>
      <c r="O158" s="289"/>
      <c r="P158" s="537" t="str">
        <f>IFERROR(VLOOKUP(K158,【参考】数式用!$A$2:$M$57,MATCH(O158,【参考】数式用!$G$3:$M$3,0)+6,0),"")</f>
        <v/>
      </c>
      <c r="Q158" s="334" t="s">
        <v>113</v>
      </c>
      <c r="R158" s="335"/>
      <c r="S158" s="336" t="s">
        <v>178</v>
      </c>
      <c r="T158" s="335"/>
      <c r="U158" s="336" t="s">
        <v>179</v>
      </c>
      <c r="V158" s="335"/>
      <c r="W158" s="336" t="s">
        <v>178</v>
      </c>
      <c r="X158" s="335"/>
      <c r="Y158" s="336" t="s">
        <v>115</v>
      </c>
      <c r="Z158" s="336" t="s">
        <v>181</v>
      </c>
      <c r="AA158" s="336" t="str">
        <f t="shared" si="68"/>
        <v/>
      </c>
      <c r="AB158" s="337" t="s">
        <v>182</v>
      </c>
      <c r="AC158" s="309" t="str">
        <f t="shared" si="69"/>
        <v/>
      </c>
      <c r="AD158" s="501" t="str">
        <f t="shared" si="70"/>
        <v/>
      </c>
      <c r="AE158" s="310" t="str">
        <f>IFERROR(ROUNDDOWN(ROUNDDOWN(ROUND(L158*VLOOKUP(K158,【参考】数式用!$A$2:$M$57,MATCH("処遇改善加算Ⅳ",【参考】数式用!$G$3:$M$3,0)+6,0),0),0)*AA158*0.5,0), "")</f>
        <v/>
      </c>
      <c r="AF158" s="321"/>
      <c r="AG158" s="322"/>
      <c r="AH158" s="322"/>
      <c r="AI158" s="321"/>
      <c r="AJ158" s="323"/>
      <c r="AK158" s="329"/>
      <c r="AL158" s="327" t="str">
        <f t="shared" si="71"/>
        <v/>
      </c>
      <c r="AM158" s="328" t="str">
        <f t="shared" si="72"/>
        <v/>
      </c>
      <c r="AN158" s="258"/>
      <c r="AO158" s="538" t="str">
        <f>IFERROR(VLOOKUP(K158,【参考】数式用!$A$2:$N$57,14,FALSE),"")</f>
        <v/>
      </c>
      <c r="AP158" s="538" t="str">
        <f t="shared" si="73"/>
        <v/>
      </c>
      <c r="AQ158" s="542" t="str">
        <f t="shared" si="74"/>
        <v/>
      </c>
      <c r="AR158" s="542" t="str">
        <f t="shared" si="75"/>
        <v>キャリアパス要件Ⅰ・Ⅱ_</v>
      </c>
      <c r="AS158" s="522" t="str">
        <f t="shared" si="76"/>
        <v>入力済</v>
      </c>
      <c r="AT158" s="538" t="str">
        <f t="shared" si="77"/>
        <v/>
      </c>
      <c r="AU158" s="522" t="str">
        <f t="shared" si="78"/>
        <v>入力済</v>
      </c>
      <c r="AV158" s="522" t="str">
        <f t="shared" si="79"/>
        <v/>
      </c>
      <c r="AW158" s="522" t="str">
        <f t="shared" si="80"/>
        <v/>
      </c>
      <c r="AX158" s="538" t="str">
        <f t="shared" si="81"/>
        <v/>
      </c>
      <c r="AY158" s="522" t="str">
        <f>IFERROR(VLOOKUP(K158,【参考】数式用!$AR$3:$AS$49, 2, FALSE), "")</f>
        <v/>
      </c>
      <c r="AZ158" s="538" t="str">
        <f t="shared" si="82"/>
        <v/>
      </c>
      <c r="BA158" s="541" t="str">
        <f t="shared" si="83"/>
        <v>入力済</v>
      </c>
      <c r="BB158" s="522" t="str">
        <f>IFERROR(VLOOKUP(K158,【参考】数式用!$AX$3:$AY$59, 2, FALSE), "")</f>
        <v/>
      </c>
      <c r="BC158" s="538" t="str">
        <f t="shared" si="84"/>
        <v/>
      </c>
      <c r="BD158" s="541" t="str">
        <f t="shared" si="85"/>
        <v>入力済</v>
      </c>
      <c r="BE158" s="541" t="str">
        <f t="shared" si="86"/>
        <v/>
      </c>
      <c r="BF158" s="541" t="str">
        <f t="shared" si="87"/>
        <v/>
      </c>
      <c r="BG158" s="541" t="str">
        <f t="shared" si="88"/>
        <v/>
      </c>
      <c r="BH158" s="541" t="str">
        <f t="shared" si="89"/>
        <v/>
      </c>
      <c r="BI158" s="541" t="str">
        <f t="shared" si="90"/>
        <v/>
      </c>
      <c r="BL158" t="str">
        <f t="shared" si="91"/>
        <v/>
      </c>
      <c r="BM158" t="str">
        <f t="shared" si="92"/>
        <v/>
      </c>
      <c r="BN158" t="str">
        <f t="shared" si="93"/>
        <v/>
      </c>
      <c r="BO158" s="548" t="str">
        <f>IF(BN158="対象",ROUNDDOWN(L158*VLOOKUP(K158,【参考】数式用!$A$4:$J$42,10,FALSE)*AA158,0),"")</f>
        <v/>
      </c>
      <c r="BP158" t="str">
        <f t="shared" si="94"/>
        <v/>
      </c>
    </row>
    <row r="159" spans="1:68" ht="109.95" customHeight="1" thickBot="1">
      <c r="A159" s="306">
        <v>147</v>
      </c>
      <c r="B159" s="687" t="str">
        <f>IF(基本情報入力シート!B181="","",基本情報入力シート!B181)</f>
        <v/>
      </c>
      <c r="C159" s="688"/>
      <c r="D159" s="688"/>
      <c r="E159" s="688"/>
      <c r="F159" s="689"/>
      <c r="G159" s="330" t="str">
        <f>IF(基本情報入力シート!L181="", "", 基本情報入力シート!L181)</f>
        <v/>
      </c>
      <c r="H159" s="330" t="str">
        <f>IF(基本情報入力シート!Q181="", "", 基本情報入力シート!Q181)</f>
        <v/>
      </c>
      <c r="I159" s="330" t="str">
        <f>IF(基本情報入力シート!V181="", "", 基本情報入力シート!V181)</f>
        <v/>
      </c>
      <c r="J159" s="330" t="str">
        <f>IF(基本情報入力シート!W181="", "", 基本情報入力シート!W181)</f>
        <v/>
      </c>
      <c r="K159" s="330" t="str">
        <f>IF(基本情報入力シート!Z181="", "", 基本情報入力シート!Z181)</f>
        <v/>
      </c>
      <c r="L159" s="331" t="str">
        <f>IF(基本情報入力シート!AF181=0, "",基本情報入力シート!AF181)</f>
        <v/>
      </c>
      <c r="M159" s="507" t="str">
        <f>IF('別紙様式2-2（個票（４、５月））'!M159="","",'別紙様式2-2（個票（４、５月））'!M159)</f>
        <v/>
      </c>
      <c r="N159" s="506" t="str">
        <f>IF('別紙様式2-2（個票（４、５月））'!N159="","",'別紙様式2-2（個票（４、５月））'!N159)</f>
        <v/>
      </c>
      <c r="O159" s="289"/>
      <c r="P159" s="537" t="str">
        <f>IFERROR(VLOOKUP(K159,【参考】数式用!$A$2:$M$57,MATCH(O159,【参考】数式用!$G$3:$M$3,0)+6,0),"")</f>
        <v/>
      </c>
      <c r="Q159" s="334" t="s">
        <v>113</v>
      </c>
      <c r="R159" s="335"/>
      <c r="S159" s="336" t="s">
        <v>178</v>
      </c>
      <c r="T159" s="335"/>
      <c r="U159" s="336" t="s">
        <v>179</v>
      </c>
      <c r="V159" s="335"/>
      <c r="W159" s="336" t="s">
        <v>178</v>
      </c>
      <c r="X159" s="335"/>
      <c r="Y159" s="336" t="s">
        <v>115</v>
      </c>
      <c r="Z159" s="336" t="s">
        <v>181</v>
      </c>
      <c r="AA159" s="336" t="str">
        <f t="shared" si="68"/>
        <v/>
      </c>
      <c r="AB159" s="337" t="s">
        <v>182</v>
      </c>
      <c r="AC159" s="309" t="str">
        <f t="shared" si="69"/>
        <v/>
      </c>
      <c r="AD159" s="501" t="str">
        <f t="shared" si="70"/>
        <v/>
      </c>
      <c r="AE159" s="310" t="str">
        <f>IFERROR(ROUNDDOWN(ROUNDDOWN(ROUND(L159*VLOOKUP(K159,【参考】数式用!$A$2:$M$57,MATCH("処遇改善加算Ⅳ",【参考】数式用!$G$3:$M$3,0)+6,0),0),0)*AA159*0.5,0), "")</f>
        <v/>
      </c>
      <c r="AF159" s="321"/>
      <c r="AG159" s="322"/>
      <c r="AH159" s="322"/>
      <c r="AI159" s="321"/>
      <c r="AJ159" s="323"/>
      <c r="AK159" s="329"/>
      <c r="AL159" s="327" t="str">
        <f t="shared" si="71"/>
        <v/>
      </c>
      <c r="AM159" s="328" t="str">
        <f t="shared" si="72"/>
        <v/>
      </c>
      <c r="AN159" s="258"/>
      <c r="AO159" s="538" t="str">
        <f>IFERROR(VLOOKUP(K159,【参考】数式用!$A$2:$N$57,14,FALSE),"")</f>
        <v/>
      </c>
      <c r="AP159" s="538" t="str">
        <f t="shared" si="73"/>
        <v/>
      </c>
      <c r="AQ159" s="542" t="str">
        <f t="shared" si="74"/>
        <v/>
      </c>
      <c r="AR159" s="542" t="str">
        <f t="shared" si="75"/>
        <v>キャリアパス要件Ⅰ・Ⅱ_</v>
      </c>
      <c r="AS159" s="522" t="str">
        <f t="shared" si="76"/>
        <v>入力済</v>
      </c>
      <c r="AT159" s="538" t="str">
        <f t="shared" si="77"/>
        <v/>
      </c>
      <c r="AU159" s="522" t="str">
        <f t="shared" si="78"/>
        <v>入力済</v>
      </c>
      <c r="AV159" s="522" t="str">
        <f t="shared" si="79"/>
        <v/>
      </c>
      <c r="AW159" s="522" t="str">
        <f t="shared" si="80"/>
        <v/>
      </c>
      <c r="AX159" s="538" t="str">
        <f t="shared" si="81"/>
        <v/>
      </c>
      <c r="AY159" s="522" t="str">
        <f>IFERROR(VLOOKUP(K159,【参考】数式用!$AR$3:$AS$49, 2, FALSE), "")</f>
        <v/>
      </c>
      <c r="AZ159" s="538" t="str">
        <f t="shared" si="82"/>
        <v/>
      </c>
      <c r="BA159" s="541" t="str">
        <f t="shared" si="83"/>
        <v>入力済</v>
      </c>
      <c r="BB159" s="522" t="str">
        <f>IFERROR(VLOOKUP(K159,【参考】数式用!$AX$3:$AY$59, 2, FALSE), "")</f>
        <v/>
      </c>
      <c r="BC159" s="538" t="str">
        <f t="shared" si="84"/>
        <v/>
      </c>
      <c r="BD159" s="541" t="str">
        <f t="shared" si="85"/>
        <v>入力済</v>
      </c>
      <c r="BE159" s="541" t="str">
        <f t="shared" si="86"/>
        <v/>
      </c>
      <c r="BF159" s="541" t="str">
        <f t="shared" si="87"/>
        <v/>
      </c>
      <c r="BG159" s="541" t="str">
        <f t="shared" si="88"/>
        <v/>
      </c>
      <c r="BH159" s="541" t="str">
        <f t="shared" si="89"/>
        <v/>
      </c>
      <c r="BI159" s="541" t="str">
        <f t="shared" si="90"/>
        <v/>
      </c>
      <c r="BL159" t="str">
        <f t="shared" si="91"/>
        <v/>
      </c>
      <c r="BM159" t="str">
        <f t="shared" si="92"/>
        <v/>
      </c>
      <c r="BN159" t="str">
        <f t="shared" si="93"/>
        <v/>
      </c>
      <c r="BO159" s="548" t="str">
        <f>IF(BN159="対象",ROUNDDOWN(L159*VLOOKUP(K159,【参考】数式用!$A$4:$J$42,10,FALSE)*AA159,0),"")</f>
        <v/>
      </c>
      <c r="BP159" t="str">
        <f t="shared" si="94"/>
        <v/>
      </c>
    </row>
    <row r="160" spans="1:68" ht="109.95" customHeight="1" thickBot="1">
      <c r="A160" s="306">
        <v>148</v>
      </c>
      <c r="B160" s="687" t="str">
        <f>IF(基本情報入力シート!B182="","",基本情報入力シート!B182)</f>
        <v/>
      </c>
      <c r="C160" s="688"/>
      <c r="D160" s="688"/>
      <c r="E160" s="688"/>
      <c r="F160" s="689"/>
      <c r="G160" s="330" t="str">
        <f>IF(基本情報入力シート!L182="", "", 基本情報入力シート!L182)</f>
        <v/>
      </c>
      <c r="H160" s="330" t="str">
        <f>IF(基本情報入力シート!Q182="", "", 基本情報入力シート!Q182)</f>
        <v/>
      </c>
      <c r="I160" s="330" t="str">
        <f>IF(基本情報入力シート!V182="", "", 基本情報入力シート!V182)</f>
        <v/>
      </c>
      <c r="J160" s="330" t="str">
        <f>IF(基本情報入力シート!W182="", "", 基本情報入力シート!W182)</f>
        <v/>
      </c>
      <c r="K160" s="330" t="str">
        <f>IF(基本情報入力シート!Z182="", "", 基本情報入力シート!Z182)</f>
        <v/>
      </c>
      <c r="L160" s="331" t="str">
        <f>IF(基本情報入力シート!AF182=0, "",基本情報入力シート!AF182)</f>
        <v/>
      </c>
      <c r="M160" s="507" t="str">
        <f>IF('別紙様式2-2（個票（４、５月））'!M160="","",'別紙様式2-2（個票（４、５月））'!M160)</f>
        <v/>
      </c>
      <c r="N160" s="506" t="str">
        <f>IF('別紙様式2-2（個票（４、５月））'!N160="","",'別紙様式2-2（個票（４、５月））'!N160)</f>
        <v/>
      </c>
      <c r="O160" s="289"/>
      <c r="P160" s="537" t="str">
        <f>IFERROR(VLOOKUP(K160,【参考】数式用!$A$2:$M$57,MATCH(O160,【参考】数式用!$G$3:$M$3,0)+6,0),"")</f>
        <v/>
      </c>
      <c r="Q160" s="334" t="s">
        <v>113</v>
      </c>
      <c r="R160" s="335"/>
      <c r="S160" s="336" t="s">
        <v>178</v>
      </c>
      <c r="T160" s="335"/>
      <c r="U160" s="336" t="s">
        <v>179</v>
      </c>
      <c r="V160" s="335"/>
      <c r="W160" s="336" t="s">
        <v>178</v>
      </c>
      <c r="X160" s="335"/>
      <c r="Y160" s="336" t="s">
        <v>115</v>
      </c>
      <c r="Z160" s="336" t="s">
        <v>181</v>
      </c>
      <c r="AA160" s="336" t="str">
        <f t="shared" si="68"/>
        <v/>
      </c>
      <c r="AB160" s="337" t="s">
        <v>182</v>
      </c>
      <c r="AC160" s="309" t="str">
        <f t="shared" si="69"/>
        <v/>
      </c>
      <c r="AD160" s="501" t="str">
        <f t="shared" si="70"/>
        <v/>
      </c>
      <c r="AE160" s="310" t="str">
        <f>IFERROR(ROUNDDOWN(ROUNDDOWN(ROUND(L160*VLOOKUP(K160,【参考】数式用!$A$2:$M$57,MATCH("処遇改善加算Ⅳ",【参考】数式用!$G$3:$M$3,0)+6,0),0),0)*AA160*0.5,0), "")</f>
        <v/>
      </c>
      <c r="AF160" s="321"/>
      <c r="AG160" s="322"/>
      <c r="AH160" s="322"/>
      <c r="AI160" s="321"/>
      <c r="AJ160" s="323"/>
      <c r="AK160" s="329"/>
      <c r="AL160" s="327" t="str">
        <f t="shared" si="71"/>
        <v/>
      </c>
      <c r="AM160" s="328" t="str">
        <f t="shared" si="72"/>
        <v/>
      </c>
      <c r="AN160" s="258"/>
      <c r="AO160" s="538" t="str">
        <f>IFERROR(VLOOKUP(K160,【参考】数式用!$A$2:$N$57,14,FALSE),"")</f>
        <v/>
      </c>
      <c r="AP160" s="538" t="str">
        <f t="shared" si="73"/>
        <v/>
      </c>
      <c r="AQ160" s="542" t="str">
        <f t="shared" si="74"/>
        <v/>
      </c>
      <c r="AR160" s="542" t="str">
        <f t="shared" si="75"/>
        <v>キャリアパス要件Ⅰ・Ⅱ_</v>
      </c>
      <c r="AS160" s="522" t="str">
        <f t="shared" si="76"/>
        <v>入力済</v>
      </c>
      <c r="AT160" s="538" t="str">
        <f t="shared" si="77"/>
        <v/>
      </c>
      <c r="AU160" s="522" t="str">
        <f t="shared" si="78"/>
        <v>入力済</v>
      </c>
      <c r="AV160" s="522" t="str">
        <f t="shared" si="79"/>
        <v/>
      </c>
      <c r="AW160" s="522" t="str">
        <f t="shared" si="80"/>
        <v/>
      </c>
      <c r="AX160" s="538" t="str">
        <f t="shared" si="81"/>
        <v/>
      </c>
      <c r="AY160" s="522" t="str">
        <f>IFERROR(VLOOKUP(K160,【参考】数式用!$AR$3:$AS$49, 2, FALSE), "")</f>
        <v/>
      </c>
      <c r="AZ160" s="538" t="str">
        <f t="shared" si="82"/>
        <v/>
      </c>
      <c r="BA160" s="541" t="str">
        <f t="shared" si="83"/>
        <v>入力済</v>
      </c>
      <c r="BB160" s="522" t="str">
        <f>IFERROR(VLOOKUP(K160,【参考】数式用!$AX$3:$AY$59, 2, FALSE), "")</f>
        <v/>
      </c>
      <c r="BC160" s="538" t="str">
        <f t="shared" si="84"/>
        <v/>
      </c>
      <c r="BD160" s="541" t="str">
        <f t="shared" si="85"/>
        <v>入力済</v>
      </c>
      <c r="BE160" s="541" t="str">
        <f t="shared" si="86"/>
        <v/>
      </c>
      <c r="BF160" s="541" t="str">
        <f t="shared" si="87"/>
        <v/>
      </c>
      <c r="BG160" s="541" t="str">
        <f t="shared" si="88"/>
        <v/>
      </c>
      <c r="BH160" s="541" t="str">
        <f t="shared" si="89"/>
        <v/>
      </c>
      <c r="BI160" s="541" t="str">
        <f t="shared" si="90"/>
        <v/>
      </c>
      <c r="BL160" t="str">
        <f t="shared" si="91"/>
        <v/>
      </c>
      <c r="BM160" t="str">
        <f t="shared" si="92"/>
        <v/>
      </c>
      <c r="BN160" t="str">
        <f t="shared" si="93"/>
        <v/>
      </c>
      <c r="BO160" s="548" t="str">
        <f>IF(BN160="対象",ROUNDDOWN(L160*VLOOKUP(K160,【参考】数式用!$A$4:$J$42,10,FALSE)*AA160,0),"")</f>
        <v/>
      </c>
      <c r="BP160" t="str">
        <f t="shared" si="94"/>
        <v/>
      </c>
    </row>
    <row r="161" spans="1:68" ht="109.95" customHeight="1" thickBot="1">
      <c r="A161" s="306">
        <v>149</v>
      </c>
      <c r="B161" s="687" t="str">
        <f>IF(基本情報入力シート!B183="","",基本情報入力シート!B183)</f>
        <v/>
      </c>
      <c r="C161" s="688"/>
      <c r="D161" s="688"/>
      <c r="E161" s="688"/>
      <c r="F161" s="689"/>
      <c r="G161" s="330" t="str">
        <f>IF(基本情報入力シート!L183="", "", 基本情報入力シート!L183)</f>
        <v/>
      </c>
      <c r="H161" s="330" t="str">
        <f>IF(基本情報入力シート!Q183="", "", 基本情報入力シート!Q183)</f>
        <v/>
      </c>
      <c r="I161" s="330" t="str">
        <f>IF(基本情報入力シート!V183="", "", 基本情報入力シート!V183)</f>
        <v/>
      </c>
      <c r="J161" s="330" t="str">
        <f>IF(基本情報入力シート!W183="", "", 基本情報入力シート!W183)</f>
        <v/>
      </c>
      <c r="K161" s="330" t="str">
        <f>IF(基本情報入力シート!Z183="", "", 基本情報入力シート!Z183)</f>
        <v/>
      </c>
      <c r="L161" s="331" t="str">
        <f>IF(基本情報入力シート!AF183=0, "",基本情報入力シート!AF183)</f>
        <v/>
      </c>
      <c r="M161" s="507" t="str">
        <f>IF('別紙様式2-2（個票（４、５月））'!M161="","",'別紙様式2-2（個票（４、５月））'!M161)</f>
        <v/>
      </c>
      <c r="N161" s="506" t="str">
        <f>IF('別紙様式2-2（個票（４、５月））'!N161="","",'別紙様式2-2（個票（４、５月））'!N161)</f>
        <v/>
      </c>
      <c r="O161" s="289"/>
      <c r="P161" s="537" t="str">
        <f>IFERROR(VLOOKUP(K161,【参考】数式用!$A$2:$M$57,MATCH(O161,【参考】数式用!$G$3:$M$3,0)+6,0),"")</f>
        <v/>
      </c>
      <c r="Q161" s="334" t="s">
        <v>113</v>
      </c>
      <c r="R161" s="335"/>
      <c r="S161" s="336" t="s">
        <v>178</v>
      </c>
      <c r="T161" s="335"/>
      <c r="U161" s="336" t="s">
        <v>179</v>
      </c>
      <c r="V161" s="335"/>
      <c r="W161" s="336" t="s">
        <v>178</v>
      </c>
      <c r="X161" s="335"/>
      <c r="Y161" s="336" t="s">
        <v>115</v>
      </c>
      <c r="Z161" s="336" t="s">
        <v>181</v>
      </c>
      <c r="AA161" s="336" t="str">
        <f t="shared" si="68"/>
        <v/>
      </c>
      <c r="AB161" s="337" t="s">
        <v>182</v>
      </c>
      <c r="AC161" s="309" t="str">
        <f t="shared" si="69"/>
        <v/>
      </c>
      <c r="AD161" s="501" t="str">
        <f t="shared" si="70"/>
        <v/>
      </c>
      <c r="AE161" s="310" t="str">
        <f>IFERROR(ROUNDDOWN(ROUNDDOWN(ROUND(L161*VLOOKUP(K161,【参考】数式用!$A$2:$M$57,MATCH("処遇改善加算Ⅳ",【参考】数式用!$G$3:$M$3,0)+6,0),0),0)*AA161*0.5,0), "")</f>
        <v/>
      </c>
      <c r="AF161" s="321"/>
      <c r="AG161" s="322"/>
      <c r="AH161" s="322"/>
      <c r="AI161" s="321"/>
      <c r="AJ161" s="323"/>
      <c r="AK161" s="329"/>
      <c r="AL161" s="327" t="str">
        <f t="shared" si="71"/>
        <v/>
      </c>
      <c r="AM161" s="328" t="str">
        <f t="shared" si="72"/>
        <v/>
      </c>
      <c r="AN161" s="258"/>
      <c r="AO161" s="538" t="str">
        <f>IFERROR(VLOOKUP(K161,【参考】数式用!$A$2:$N$57,14,FALSE),"")</f>
        <v/>
      </c>
      <c r="AP161" s="538" t="str">
        <f t="shared" si="73"/>
        <v/>
      </c>
      <c r="AQ161" s="542" t="str">
        <f t="shared" si="74"/>
        <v/>
      </c>
      <c r="AR161" s="542" t="str">
        <f t="shared" si="75"/>
        <v>キャリアパス要件Ⅰ・Ⅱ_</v>
      </c>
      <c r="AS161" s="522" t="str">
        <f t="shared" si="76"/>
        <v>入力済</v>
      </c>
      <c r="AT161" s="538" t="str">
        <f t="shared" si="77"/>
        <v/>
      </c>
      <c r="AU161" s="522" t="str">
        <f t="shared" si="78"/>
        <v>入力済</v>
      </c>
      <c r="AV161" s="522" t="str">
        <f t="shared" si="79"/>
        <v/>
      </c>
      <c r="AW161" s="522" t="str">
        <f t="shared" si="80"/>
        <v/>
      </c>
      <c r="AX161" s="538" t="str">
        <f t="shared" si="81"/>
        <v/>
      </c>
      <c r="AY161" s="522" t="str">
        <f>IFERROR(VLOOKUP(K161,【参考】数式用!$AR$3:$AS$49, 2, FALSE), "")</f>
        <v/>
      </c>
      <c r="AZ161" s="538" t="str">
        <f t="shared" si="82"/>
        <v/>
      </c>
      <c r="BA161" s="541" t="str">
        <f t="shared" si="83"/>
        <v>入力済</v>
      </c>
      <c r="BB161" s="522" t="str">
        <f>IFERROR(VLOOKUP(K161,【参考】数式用!$AX$3:$AY$59, 2, FALSE), "")</f>
        <v/>
      </c>
      <c r="BC161" s="538" t="str">
        <f t="shared" si="84"/>
        <v/>
      </c>
      <c r="BD161" s="541" t="str">
        <f t="shared" si="85"/>
        <v>入力済</v>
      </c>
      <c r="BE161" s="541" t="str">
        <f t="shared" si="86"/>
        <v/>
      </c>
      <c r="BF161" s="541" t="str">
        <f t="shared" si="87"/>
        <v/>
      </c>
      <c r="BG161" s="541" t="str">
        <f t="shared" si="88"/>
        <v/>
      </c>
      <c r="BH161" s="541" t="str">
        <f t="shared" si="89"/>
        <v/>
      </c>
      <c r="BI161" s="541" t="str">
        <f t="shared" si="90"/>
        <v/>
      </c>
      <c r="BL161" t="str">
        <f t="shared" si="91"/>
        <v/>
      </c>
      <c r="BM161" t="str">
        <f t="shared" si="92"/>
        <v/>
      </c>
      <c r="BN161" t="str">
        <f t="shared" si="93"/>
        <v/>
      </c>
      <c r="BO161" s="548" t="str">
        <f>IF(BN161="対象",ROUNDDOWN(L161*VLOOKUP(K161,【参考】数式用!$A$4:$J$42,10,FALSE)*AA161,0),"")</f>
        <v/>
      </c>
      <c r="BP161" t="str">
        <f t="shared" si="94"/>
        <v/>
      </c>
    </row>
    <row r="162" spans="1:68" ht="109.95" customHeight="1" thickBot="1">
      <c r="A162" s="306">
        <v>150</v>
      </c>
      <c r="B162" s="687" t="str">
        <f>IF(基本情報入力シート!B184="","",基本情報入力シート!B184)</f>
        <v/>
      </c>
      <c r="C162" s="688"/>
      <c r="D162" s="688"/>
      <c r="E162" s="688"/>
      <c r="F162" s="689"/>
      <c r="G162" s="330" t="str">
        <f>IF(基本情報入力シート!L184="", "", 基本情報入力シート!L184)</f>
        <v/>
      </c>
      <c r="H162" s="330" t="str">
        <f>IF(基本情報入力シート!Q184="", "", 基本情報入力シート!Q184)</f>
        <v/>
      </c>
      <c r="I162" s="330" t="str">
        <f>IF(基本情報入力シート!V184="", "", 基本情報入力シート!V184)</f>
        <v/>
      </c>
      <c r="J162" s="330" t="str">
        <f>IF(基本情報入力シート!W184="", "", 基本情報入力シート!W184)</f>
        <v/>
      </c>
      <c r="K162" s="330" t="str">
        <f>IF(基本情報入力シート!Z184="", "", 基本情報入力シート!Z184)</f>
        <v/>
      </c>
      <c r="L162" s="331" t="str">
        <f>IF(基本情報入力シート!AF184=0, "",基本情報入力シート!AF184)</f>
        <v/>
      </c>
      <c r="M162" s="507" t="str">
        <f>IF('別紙様式2-2（個票（４、５月））'!M162="","",'別紙様式2-2（個票（４、５月））'!M162)</f>
        <v/>
      </c>
      <c r="N162" s="506" t="str">
        <f>IF('別紙様式2-2（個票（４、５月））'!N162="","",'別紙様式2-2（個票（４、５月））'!N162)</f>
        <v/>
      </c>
      <c r="O162" s="289"/>
      <c r="P162" s="537" t="str">
        <f>IFERROR(VLOOKUP(K162,【参考】数式用!$A$2:$M$57,MATCH(O162,【参考】数式用!$G$3:$M$3,0)+6,0),"")</f>
        <v/>
      </c>
      <c r="Q162" s="334" t="s">
        <v>113</v>
      </c>
      <c r="R162" s="335"/>
      <c r="S162" s="336" t="s">
        <v>178</v>
      </c>
      <c r="T162" s="335"/>
      <c r="U162" s="336" t="s">
        <v>179</v>
      </c>
      <c r="V162" s="335"/>
      <c r="W162" s="336" t="s">
        <v>178</v>
      </c>
      <c r="X162" s="335"/>
      <c r="Y162" s="336" t="s">
        <v>115</v>
      </c>
      <c r="Z162" s="336" t="s">
        <v>181</v>
      </c>
      <c r="AA162" s="336" t="str">
        <f t="shared" si="68"/>
        <v/>
      </c>
      <c r="AB162" s="337" t="s">
        <v>182</v>
      </c>
      <c r="AC162" s="309" t="str">
        <f t="shared" si="69"/>
        <v/>
      </c>
      <c r="AD162" s="501" t="str">
        <f t="shared" si="70"/>
        <v/>
      </c>
      <c r="AE162" s="310" t="str">
        <f>IFERROR(ROUNDDOWN(ROUNDDOWN(ROUND(L162*VLOOKUP(K162,【参考】数式用!$A$2:$M$57,MATCH("処遇改善加算Ⅳ",【参考】数式用!$G$3:$M$3,0)+6,0),0),0)*AA162*0.5,0), "")</f>
        <v/>
      </c>
      <c r="AF162" s="321"/>
      <c r="AG162" s="322"/>
      <c r="AH162" s="322"/>
      <c r="AI162" s="321"/>
      <c r="AJ162" s="323"/>
      <c r="AK162" s="329"/>
      <c r="AL162" s="327" t="str">
        <f t="shared" si="71"/>
        <v/>
      </c>
      <c r="AM162" s="328" t="str">
        <f t="shared" si="72"/>
        <v/>
      </c>
      <c r="AN162" s="258"/>
      <c r="AO162" s="538" t="str">
        <f>IFERROR(VLOOKUP(K162,【参考】数式用!$A$2:$N$57,14,FALSE),"")</f>
        <v/>
      </c>
      <c r="AP162" s="538" t="str">
        <f t="shared" si="73"/>
        <v/>
      </c>
      <c r="AQ162" s="542" t="str">
        <f t="shared" si="74"/>
        <v/>
      </c>
      <c r="AR162" s="542" t="str">
        <f t="shared" si="75"/>
        <v>キャリアパス要件Ⅰ・Ⅱ_</v>
      </c>
      <c r="AS162" s="522" t="str">
        <f t="shared" si="76"/>
        <v>入力済</v>
      </c>
      <c r="AT162" s="538" t="str">
        <f t="shared" si="77"/>
        <v/>
      </c>
      <c r="AU162" s="522" t="str">
        <f t="shared" si="78"/>
        <v>入力済</v>
      </c>
      <c r="AV162" s="522" t="str">
        <f t="shared" si="79"/>
        <v/>
      </c>
      <c r="AW162" s="522" t="str">
        <f t="shared" si="80"/>
        <v/>
      </c>
      <c r="AX162" s="538" t="str">
        <f t="shared" si="81"/>
        <v/>
      </c>
      <c r="AY162" s="522" t="str">
        <f>IFERROR(VLOOKUP(K162,【参考】数式用!$AR$3:$AS$49, 2, FALSE), "")</f>
        <v/>
      </c>
      <c r="AZ162" s="538" t="str">
        <f t="shared" si="82"/>
        <v/>
      </c>
      <c r="BA162" s="541" t="str">
        <f t="shared" si="83"/>
        <v>入力済</v>
      </c>
      <c r="BB162" s="522" t="str">
        <f>IFERROR(VLOOKUP(K162,【参考】数式用!$AX$3:$AY$59, 2, FALSE), "")</f>
        <v/>
      </c>
      <c r="BC162" s="538" t="str">
        <f t="shared" si="84"/>
        <v/>
      </c>
      <c r="BD162" s="541" t="str">
        <f t="shared" si="85"/>
        <v>入力済</v>
      </c>
      <c r="BE162" s="541" t="str">
        <f t="shared" si="86"/>
        <v/>
      </c>
      <c r="BF162" s="541" t="str">
        <f t="shared" si="87"/>
        <v/>
      </c>
      <c r="BG162" s="541" t="str">
        <f t="shared" si="88"/>
        <v/>
      </c>
      <c r="BH162" s="541" t="str">
        <f t="shared" si="89"/>
        <v/>
      </c>
      <c r="BI162" s="541" t="str">
        <f t="shared" si="90"/>
        <v/>
      </c>
      <c r="BL162" t="str">
        <f t="shared" si="91"/>
        <v/>
      </c>
      <c r="BM162" t="str">
        <f t="shared" si="92"/>
        <v/>
      </c>
      <c r="BN162" t="str">
        <f t="shared" si="93"/>
        <v/>
      </c>
      <c r="BO162" s="548" t="str">
        <f>IF(BN162="対象",ROUNDDOWN(L162*VLOOKUP(K162,【参考】数式用!$A$4:$J$42,10,FALSE)*AA162,0),"")</f>
        <v/>
      </c>
      <c r="BP162" t="str">
        <f t="shared" si="94"/>
        <v/>
      </c>
    </row>
    <row r="163" spans="1:68" ht="109.95" customHeight="1" thickBot="1">
      <c r="A163" s="306">
        <v>151</v>
      </c>
      <c r="B163" s="687" t="str">
        <f>IF(基本情報入力シート!B185="","",基本情報入力シート!B185)</f>
        <v/>
      </c>
      <c r="C163" s="688"/>
      <c r="D163" s="688"/>
      <c r="E163" s="688"/>
      <c r="F163" s="689"/>
      <c r="G163" s="330" t="str">
        <f>IF(基本情報入力シート!L185="", "", 基本情報入力シート!L185)</f>
        <v/>
      </c>
      <c r="H163" s="330" t="str">
        <f>IF(基本情報入力シート!Q185="", "", 基本情報入力シート!Q185)</f>
        <v/>
      </c>
      <c r="I163" s="330" t="str">
        <f>IF(基本情報入力シート!V185="", "", 基本情報入力シート!V185)</f>
        <v/>
      </c>
      <c r="J163" s="330" t="str">
        <f>IF(基本情報入力シート!W185="", "", 基本情報入力シート!W185)</f>
        <v/>
      </c>
      <c r="K163" s="330" t="str">
        <f>IF(基本情報入力シート!Z185="", "", 基本情報入力シート!Z185)</f>
        <v/>
      </c>
      <c r="L163" s="331" t="str">
        <f>IF(基本情報入力シート!AF185=0, "",基本情報入力シート!AF185)</f>
        <v/>
      </c>
      <c r="M163" s="507" t="str">
        <f>IF('別紙様式2-2（個票（４、５月））'!M163="","",'別紙様式2-2（個票（４、５月））'!M163)</f>
        <v/>
      </c>
      <c r="N163" s="506" t="str">
        <f>IF('別紙様式2-2（個票（４、５月））'!N163="","",'別紙様式2-2（個票（４、５月））'!N163)</f>
        <v/>
      </c>
      <c r="O163" s="289"/>
      <c r="P163" s="537" t="str">
        <f>IFERROR(VLOOKUP(K163,【参考】数式用!$A$2:$M$57,MATCH(O163,【参考】数式用!$G$3:$M$3,0)+6,0),"")</f>
        <v/>
      </c>
      <c r="Q163" s="334" t="s">
        <v>113</v>
      </c>
      <c r="R163" s="335"/>
      <c r="S163" s="336" t="s">
        <v>178</v>
      </c>
      <c r="T163" s="335"/>
      <c r="U163" s="336" t="s">
        <v>179</v>
      </c>
      <c r="V163" s="335"/>
      <c r="W163" s="336" t="s">
        <v>178</v>
      </c>
      <c r="X163" s="335"/>
      <c r="Y163" s="336" t="s">
        <v>115</v>
      </c>
      <c r="Z163" s="336" t="s">
        <v>181</v>
      </c>
      <c r="AA163" s="336" t="str">
        <f t="shared" si="68"/>
        <v/>
      </c>
      <c r="AB163" s="337" t="s">
        <v>182</v>
      </c>
      <c r="AC163" s="309" t="str">
        <f t="shared" si="69"/>
        <v/>
      </c>
      <c r="AD163" s="501" t="str">
        <f t="shared" si="70"/>
        <v/>
      </c>
      <c r="AE163" s="310" t="str">
        <f>IFERROR(ROUNDDOWN(ROUNDDOWN(ROUND(L163*VLOOKUP(K163,【参考】数式用!$A$2:$M$57,MATCH("処遇改善加算Ⅳ",【参考】数式用!$G$3:$M$3,0)+6,0),0),0)*AA163*0.5,0), "")</f>
        <v/>
      </c>
      <c r="AF163" s="321"/>
      <c r="AG163" s="322"/>
      <c r="AH163" s="322"/>
      <c r="AI163" s="321"/>
      <c r="AJ163" s="323"/>
      <c r="AK163" s="329"/>
      <c r="AL163" s="327" t="str">
        <f t="shared" si="71"/>
        <v/>
      </c>
      <c r="AM163" s="328" t="str">
        <f t="shared" si="72"/>
        <v/>
      </c>
      <c r="AN163" s="258"/>
      <c r="AO163" s="538" t="str">
        <f>IFERROR(VLOOKUP(K163,【参考】数式用!$A$2:$N$57,14,FALSE),"")</f>
        <v/>
      </c>
      <c r="AP163" s="538" t="str">
        <f t="shared" si="73"/>
        <v/>
      </c>
      <c r="AQ163" s="542" t="str">
        <f t="shared" si="74"/>
        <v/>
      </c>
      <c r="AR163" s="542" t="str">
        <f t="shared" si="75"/>
        <v>キャリアパス要件Ⅰ・Ⅱ_</v>
      </c>
      <c r="AS163" s="522" t="str">
        <f t="shared" si="76"/>
        <v>入力済</v>
      </c>
      <c r="AT163" s="538" t="str">
        <f t="shared" si="77"/>
        <v/>
      </c>
      <c r="AU163" s="522" t="str">
        <f t="shared" si="78"/>
        <v>入力済</v>
      </c>
      <c r="AV163" s="522" t="str">
        <f t="shared" si="79"/>
        <v/>
      </c>
      <c r="AW163" s="522" t="str">
        <f t="shared" si="80"/>
        <v/>
      </c>
      <c r="AX163" s="538" t="str">
        <f t="shared" si="81"/>
        <v/>
      </c>
      <c r="AY163" s="522" t="str">
        <f>IFERROR(VLOOKUP(K163,【参考】数式用!$AR$3:$AS$49, 2, FALSE), "")</f>
        <v/>
      </c>
      <c r="AZ163" s="538" t="str">
        <f t="shared" si="82"/>
        <v/>
      </c>
      <c r="BA163" s="541" t="str">
        <f t="shared" si="83"/>
        <v>入力済</v>
      </c>
      <c r="BB163" s="522" t="str">
        <f>IFERROR(VLOOKUP(K163,【参考】数式用!$AX$3:$AY$59, 2, FALSE), "")</f>
        <v/>
      </c>
      <c r="BC163" s="538" t="str">
        <f t="shared" si="84"/>
        <v/>
      </c>
      <c r="BD163" s="541" t="str">
        <f t="shared" si="85"/>
        <v>入力済</v>
      </c>
      <c r="BE163" s="541" t="str">
        <f t="shared" si="86"/>
        <v/>
      </c>
      <c r="BF163" s="541" t="str">
        <f t="shared" si="87"/>
        <v/>
      </c>
      <c r="BG163" s="541" t="str">
        <f t="shared" si="88"/>
        <v/>
      </c>
      <c r="BH163" s="541" t="str">
        <f t="shared" si="89"/>
        <v/>
      </c>
      <c r="BI163" s="541" t="str">
        <f t="shared" si="90"/>
        <v/>
      </c>
      <c r="BL163" t="str">
        <f t="shared" si="91"/>
        <v/>
      </c>
      <c r="BM163" t="str">
        <f t="shared" si="92"/>
        <v/>
      </c>
      <c r="BN163" t="str">
        <f t="shared" si="93"/>
        <v/>
      </c>
      <c r="BO163" s="548" t="str">
        <f>IF(BN163="対象",ROUNDDOWN(L163*VLOOKUP(K163,【参考】数式用!$A$4:$J$42,10,FALSE)*AA163,0),"")</f>
        <v/>
      </c>
      <c r="BP163" t="str">
        <f t="shared" si="94"/>
        <v/>
      </c>
    </row>
    <row r="164" spans="1:68" ht="109.95" customHeight="1" thickBot="1">
      <c r="A164" s="306">
        <v>152</v>
      </c>
      <c r="B164" s="687" t="str">
        <f>IF(基本情報入力シート!B186="","",基本情報入力シート!B186)</f>
        <v/>
      </c>
      <c r="C164" s="688"/>
      <c r="D164" s="688"/>
      <c r="E164" s="688"/>
      <c r="F164" s="689"/>
      <c r="G164" s="330" t="str">
        <f>IF(基本情報入力シート!L186="", "", 基本情報入力シート!L186)</f>
        <v/>
      </c>
      <c r="H164" s="330" t="str">
        <f>IF(基本情報入力シート!Q186="", "", 基本情報入力シート!Q186)</f>
        <v/>
      </c>
      <c r="I164" s="330" t="str">
        <f>IF(基本情報入力シート!V186="", "", 基本情報入力シート!V186)</f>
        <v/>
      </c>
      <c r="J164" s="330" t="str">
        <f>IF(基本情報入力シート!W186="", "", 基本情報入力シート!W186)</f>
        <v/>
      </c>
      <c r="K164" s="330" t="str">
        <f>IF(基本情報入力シート!Z186="", "", 基本情報入力シート!Z186)</f>
        <v/>
      </c>
      <c r="L164" s="331" t="str">
        <f>IF(基本情報入力シート!AF186=0, "",基本情報入力シート!AF186)</f>
        <v/>
      </c>
      <c r="M164" s="507" t="str">
        <f>IF('別紙様式2-2（個票（４、５月））'!M164="","",'別紙様式2-2（個票（４、５月））'!M164)</f>
        <v/>
      </c>
      <c r="N164" s="506" t="str">
        <f>IF('別紙様式2-2（個票（４、５月））'!N164="","",'別紙様式2-2（個票（４、５月））'!N164)</f>
        <v/>
      </c>
      <c r="O164" s="289"/>
      <c r="P164" s="537" t="str">
        <f>IFERROR(VLOOKUP(K164,【参考】数式用!$A$2:$M$57,MATCH(O164,【参考】数式用!$G$3:$M$3,0)+6,0),"")</f>
        <v/>
      </c>
      <c r="Q164" s="334" t="s">
        <v>113</v>
      </c>
      <c r="R164" s="335"/>
      <c r="S164" s="336" t="s">
        <v>178</v>
      </c>
      <c r="T164" s="335"/>
      <c r="U164" s="336" t="s">
        <v>179</v>
      </c>
      <c r="V164" s="335"/>
      <c r="W164" s="336" t="s">
        <v>178</v>
      </c>
      <c r="X164" s="335"/>
      <c r="Y164" s="336" t="s">
        <v>115</v>
      </c>
      <c r="Z164" s="336" t="s">
        <v>181</v>
      </c>
      <c r="AA164" s="336" t="str">
        <f t="shared" si="68"/>
        <v/>
      </c>
      <c r="AB164" s="337" t="s">
        <v>182</v>
      </c>
      <c r="AC164" s="309" t="str">
        <f t="shared" si="69"/>
        <v/>
      </c>
      <c r="AD164" s="501" t="str">
        <f t="shared" si="70"/>
        <v/>
      </c>
      <c r="AE164" s="310" t="str">
        <f>IFERROR(ROUNDDOWN(ROUNDDOWN(ROUND(L164*VLOOKUP(K164,【参考】数式用!$A$2:$M$57,MATCH("処遇改善加算Ⅳ",【参考】数式用!$G$3:$M$3,0)+6,0),0),0)*AA164*0.5,0), "")</f>
        <v/>
      </c>
      <c r="AF164" s="321"/>
      <c r="AG164" s="322"/>
      <c r="AH164" s="322"/>
      <c r="AI164" s="321"/>
      <c r="AJ164" s="323"/>
      <c r="AK164" s="329"/>
      <c r="AL164" s="327" t="str">
        <f t="shared" si="71"/>
        <v/>
      </c>
      <c r="AM164" s="328" t="str">
        <f t="shared" si="72"/>
        <v/>
      </c>
      <c r="AN164" s="258"/>
      <c r="AO164" s="538" t="str">
        <f>IFERROR(VLOOKUP(K164,【参考】数式用!$A$2:$N$57,14,FALSE),"")</f>
        <v/>
      </c>
      <c r="AP164" s="538" t="str">
        <f t="shared" si="73"/>
        <v/>
      </c>
      <c r="AQ164" s="542" t="str">
        <f t="shared" si="74"/>
        <v/>
      </c>
      <c r="AR164" s="542" t="str">
        <f t="shared" si="75"/>
        <v>キャリアパス要件Ⅰ・Ⅱ_</v>
      </c>
      <c r="AS164" s="522" t="str">
        <f t="shared" si="76"/>
        <v>入力済</v>
      </c>
      <c r="AT164" s="538" t="str">
        <f t="shared" si="77"/>
        <v/>
      </c>
      <c r="AU164" s="522" t="str">
        <f t="shared" si="78"/>
        <v>入力済</v>
      </c>
      <c r="AV164" s="522" t="str">
        <f t="shared" si="79"/>
        <v/>
      </c>
      <c r="AW164" s="522" t="str">
        <f t="shared" si="80"/>
        <v/>
      </c>
      <c r="AX164" s="538" t="str">
        <f t="shared" si="81"/>
        <v/>
      </c>
      <c r="AY164" s="522" t="str">
        <f>IFERROR(VLOOKUP(K164,【参考】数式用!$AR$3:$AS$49, 2, FALSE), "")</f>
        <v/>
      </c>
      <c r="AZ164" s="538" t="str">
        <f t="shared" si="82"/>
        <v/>
      </c>
      <c r="BA164" s="541" t="str">
        <f t="shared" si="83"/>
        <v>入力済</v>
      </c>
      <c r="BB164" s="522" t="str">
        <f>IFERROR(VLOOKUP(K164,【参考】数式用!$AX$3:$AY$59, 2, FALSE), "")</f>
        <v/>
      </c>
      <c r="BC164" s="538" t="str">
        <f t="shared" si="84"/>
        <v/>
      </c>
      <c r="BD164" s="541" t="str">
        <f t="shared" si="85"/>
        <v>入力済</v>
      </c>
      <c r="BE164" s="541" t="str">
        <f t="shared" si="86"/>
        <v/>
      </c>
      <c r="BF164" s="541" t="str">
        <f t="shared" si="87"/>
        <v/>
      </c>
      <c r="BG164" s="541" t="str">
        <f t="shared" si="88"/>
        <v/>
      </c>
      <c r="BH164" s="541" t="str">
        <f t="shared" si="89"/>
        <v/>
      </c>
      <c r="BI164" s="541" t="str">
        <f t="shared" si="90"/>
        <v/>
      </c>
      <c r="BL164" t="str">
        <f t="shared" si="91"/>
        <v/>
      </c>
      <c r="BM164" t="str">
        <f t="shared" si="92"/>
        <v/>
      </c>
      <c r="BN164" t="str">
        <f t="shared" si="93"/>
        <v/>
      </c>
      <c r="BO164" s="548" t="str">
        <f>IF(BN164="対象",ROUNDDOWN(L164*VLOOKUP(K164,【参考】数式用!$A$4:$J$42,10,FALSE)*AA164,0),"")</f>
        <v/>
      </c>
      <c r="BP164" t="str">
        <f t="shared" si="94"/>
        <v/>
      </c>
    </row>
    <row r="165" spans="1:68" ht="109.95" customHeight="1" thickBot="1">
      <c r="A165" s="306">
        <v>153</v>
      </c>
      <c r="B165" s="687" t="str">
        <f>IF(基本情報入力シート!B187="","",基本情報入力シート!B187)</f>
        <v/>
      </c>
      <c r="C165" s="688"/>
      <c r="D165" s="688"/>
      <c r="E165" s="688"/>
      <c r="F165" s="689"/>
      <c r="G165" s="330" t="str">
        <f>IF(基本情報入力シート!L187="", "", 基本情報入力シート!L187)</f>
        <v/>
      </c>
      <c r="H165" s="330" t="str">
        <f>IF(基本情報入力シート!Q187="", "", 基本情報入力シート!Q187)</f>
        <v/>
      </c>
      <c r="I165" s="330" t="str">
        <f>IF(基本情報入力シート!V187="", "", 基本情報入力シート!V187)</f>
        <v/>
      </c>
      <c r="J165" s="330" t="str">
        <f>IF(基本情報入力シート!W187="", "", 基本情報入力シート!W187)</f>
        <v/>
      </c>
      <c r="K165" s="330" t="str">
        <f>IF(基本情報入力シート!Z187="", "", 基本情報入力シート!Z187)</f>
        <v/>
      </c>
      <c r="L165" s="331" t="str">
        <f>IF(基本情報入力シート!AF187=0, "",基本情報入力シート!AF187)</f>
        <v/>
      </c>
      <c r="M165" s="507" t="str">
        <f>IF('別紙様式2-2（個票（４、５月））'!M165="","",'別紙様式2-2（個票（４、５月））'!M165)</f>
        <v/>
      </c>
      <c r="N165" s="506" t="str">
        <f>IF('別紙様式2-2（個票（４、５月））'!N165="","",'別紙様式2-2（個票（４、５月））'!N165)</f>
        <v/>
      </c>
      <c r="O165" s="289"/>
      <c r="P165" s="537" t="str">
        <f>IFERROR(VLOOKUP(K165,【参考】数式用!$A$2:$M$57,MATCH(O165,【参考】数式用!$G$3:$M$3,0)+6,0),"")</f>
        <v/>
      </c>
      <c r="Q165" s="334" t="s">
        <v>113</v>
      </c>
      <c r="R165" s="335"/>
      <c r="S165" s="336" t="s">
        <v>178</v>
      </c>
      <c r="T165" s="335"/>
      <c r="U165" s="336" t="s">
        <v>179</v>
      </c>
      <c r="V165" s="335"/>
      <c r="W165" s="336" t="s">
        <v>178</v>
      </c>
      <c r="X165" s="335"/>
      <c r="Y165" s="336" t="s">
        <v>115</v>
      </c>
      <c r="Z165" s="336" t="s">
        <v>181</v>
      </c>
      <c r="AA165" s="336" t="str">
        <f t="shared" si="68"/>
        <v/>
      </c>
      <c r="AB165" s="337" t="s">
        <v>182</v>
      </c>
      <c r="AC165" s="309" t="str">
        <f t="shared" si="69"/>
        <v/>
      </c>
      <c r="AD165" s="501" t="str">
        <f t="shared" si="70"/>
        <v/>
      </c>
      <c r="AE165" s="310" t="str">
        <f>IFERROR(ROUNDDOWN(ROUNDDOWN(ROUND(L165*VLOOKUP(K165,【参考】数式用!$A$2:$M$57,MATCH("処遇改善加算Ⅳ",【参考】数式用!$G$3:$M$3,0)+6,0),0),0)*AA165*0.5,0), "")</f>
        <v/>
      </c>
      <c r="AF165" s="321"/>
      <c r="AG165" s="322"/>
      <c r="AH165" s="322"/>
      <c r="AI165" s="321"/>
      <c r="AJ165" s="323"/>
      <c r="AK165" s="329"/>
      <c r="AL165" s="327" t="str">
        <f t="shared" si="71"/>
        <v/>
      </c>
      <c r="AM165" s="328" t="str">
        <f t="shared" si="72"/>
        <v/>
      </c>
      <c r="AN165" s="258"/>
      <c r="AO165" s="538" t="str">
        <f>IFERROR(VLOOKUP(K165,【参考】数式用!$A$2:$N$57,14,FALSE),"")</f>
        <v/>
      </c>
      <c r="AP165" s="538" t="str">
        <f t="shared" si="73"/>
        <v/>
      </c>
      <c r="AQ165" s="542" t="str">
        <f t="shared" si="74"/>
        <v/>
      </c>
      <c r="AR165" s="542" t="str">
        <f t="shared" si="75"/>
        <v>キャリアパス要件Ⅰ・Ⅱ_</v>
      </c>
      <c r="AS165" s="522" t="str">
        <f t="shared" si="76"/>
        <v>入力済</v>
      </c>
      <c r="AT165" s="538" t="str">
        <f t="shared" si="77"/>
        <v/>
      </c>
      <c r="AU165" s="522" t="str">
        <f t="shared" si="78"/>
        <v>入力済</v>
      </c>
      <c r="AV165" s="522" t="str">
        <f t="shared" si="79"/>
        <v/>
      </c>
      <c r="AW165" s="522" t="str">
        <f t="shared" si="80"/>
        <v/>
      </c>
      <c r="AX165" s="538" t="str">
        <f t="shared" si="81"/>
        <v/>
      </c>
      <c r="AY165" s="522" t="str">
        <f>IFERROR(VLOOKUP(K165,【参考】数式用!$AR$3:$AS$49, 2, FALSE), "")</f>
        <v/>
      </c>
      <c r="AZ165" s="538" t="str">
        <f t="shared" si="82"/>
        <v/>
      </c>
      <c r="BA165" s="541" t="str">
        <f t="shared" si="83"/>
        <v>入力済</v>
      </c>
      <c r="BB165" s="522" t="str">
        <f>IFERROR(VLOOKUP(K165,【参考】数式用!$AX$3:$AY$59, 2, FALSE), "")</f>
        <v/>
      </c>
      <c r="BC165" s="538" t="str">
        <f t="shared" si="84"/>
        <v/>
      </c>
      <c r="BD165" s="541" t="str">
        <f t="shared" si="85"/>
        <v>入力済</v>
      </c>
      <c r="BE165" s="541" t="str">
        <f t="shared" si="86"/>
        <v/>
      </c>
      <c r="BF165" s="541" t="str">
        <f t="shared" si="87"/>
        <v/>
      </c>
      <c r="BG165" s="541" t="str">
        <f t="shared" si="88"/>
        <v/>
      </c>
      <c r="BH165" s="541" t="str">
        <f t="shared" si="89"/>
        <v/>
      </c>
      <c r="BI165" s="541" t="str">
        <f t="shared" si="90"/>
        <v/>
      </c>
      <c r="BL165" t="str">
        <f t="shared" si="91"/>
        <v/>
      </c>
      <c r="BM165" t="str">
        <f t="shared" si="92"/>
        <v/>
      </c>
      <c r="BN165" t="str">
        <f t="shared" si="93"/>
        <v/>
      </c>
      <c r="BO165" s="548" t="str">
        <f>IF(BN165="対象",ROUNDDOWN(L165*VLOOKUP(K165,【参考】数式用!$A$4:$J$42,10,FALSE)*AA165,0),"")</f>
        <v/>
      </c>
      <c r="BP165" t="str">
        <f t="shared" si="94"/>
        <v/>
      </c>
    </row>
    <row r="166" spans="1:68" ht="109.95" customHeight="1" thickBot="1">
      <c r="A166" s="306">
        <v>154</v>
      </c>
      <c r="B166" s="687" t="str">
        <f>IF(基本情報入力シート!B188="","",基本情報入力シート!B188)</f>
        <v/>
      </c>
      <c r="C166" s="688"/>
      <c r="D166" s="688"/>
      <c r="E166" s="688"/>
      <c r="F166" s="689"/>
      <c r="G166" s="330" t="str">
        <f>IF(基本情報入力シート!L188="", "", 基本情報入力シート!L188)</f>
        <v/>
      </c>
      <c r="H166" s="330" t="str">
        <f>IF(基本情報入力シート!Q188="", "", 基本情報入力シート!Q188)</f>
        <v/>
      </c>
      <c r="I166" s="330" t="str">
        <f>IF(基本情報入力シート!V188="", "", 基本情報入力シート!V188)</f>
        <v/>
      </c>
      <c r="J166" s="330" t="str">
        <f>IF(基本情報入力シート!W188="", "", 基本情報入力シート!W188)</f>
        <v/>
      </c>
      <c r="K166" s="330" t="str">
        <f>IF(基本情報入力シート!Z188="", "", 基本情報入力シート!Z188)</f>
        <v/>
      </c>
      <c r="L166" s="331" t="str">
        <f>IF(基本情報入力シート!AF188=0, "",基本情報入力シート!AF188)</f>
        <v/>
      </c>
      <c r="M166" s="507" t="str">
        <f>IF('別紙様式2-2（個票（４、５月））'!M166="","",'別紙様式2-2（個票（４、５月））'!M166)</f>
        <v/>
      </c>
      <c r="N166" s="506" t="str">
        <f>IF('別紙様式2-2（個票（４、５月））'!N166="","",'別紙様式2-2（個票（４、５月））'!N166)</f>
        <v/>
      </c>
      <c r="O166" s="289"/>
      <c r="P166" s="537" t="str">
        <f>IFERROR(VLOOKUP(K166,【参考】数式用!$A$2:$M$57,MATCH(O166,【参考】数式用!$G$3:$M$3,0)+6,0),"")</f>
        <v/>
      </c>
      <c r="Q166" s="334" t="s">
        <v>113</v>
      </c>
      <c r="R166" s="335"/>
      <c r="S166" s="336" t="s">
        <v>178</v>
      </c>
      <c r="T166" s="335"/>
      <c r="U166" s="336" t="s">
        <v>179</v>
      </c>
      <c r="V166" s="335"/>
      <c r="W166" s="336" t="s">
        <v>178</v>
      </c>
      <c r="X166" s="335"/>
      <c r="Y166" s="336" t="s">
        <v>115</v>
      </c>
      <c r="Z166" s="336" t="s">
        <v>181</v>
      </c>
      <c r="AA166" s="336" t="str">
        <f t="shared" si="68"/>
        <v/>
      </c>
      <c r="AB166" s="337" t="s">
        <v>182</v>
      </c>
      <c r="AC166" s="309" t="str">
        <f t="shared" si="69"/>
        <v/>
      </c>
      <c r="AD166" s="501" t="str">
        <f t="shared" si="70"/>
        <v/>
      </c>
      <c r="AE166" s="310" t="str">
        <f>IFERROR(ROUNDDOWN(ROUNDDOWN(ROUND(L166*VLOOKUP(K166,【参考】数式用!$A$2:$M$57,MATCH("処遇改善加算Ⅳ",【参考】数式用!$G$3:$M$3,0)+6,0),0),0)*AA166*0.5,0), "")</f>
        <v/>
      </c>
      <c r="AF166" s="321"/>
      <c r="AG166" s="322"/>
      <c r="AH166" s="322"/>
      <c r="AI166" s="321"/>
      <c r="AJ166" s="323"/>
      <c r="AK166" s="329"/>
      <c r="AL166" s="327" t="str">
        <f t="shared" si="71"/>
        <v/>
      </c>
      <c r="AM166" s="328" t="str">
        <f t="shared" si="72"/>
        <v/>
      </c>
      <c r="AN166" s="258"/>
      <c r="AO166" s="538" t="str">
        <f>IFERROR(VLOOKUP(K166,【参考】数式用!$A$2:$N$57,14,FALSE),"")</f>
        <v/>
      </c>
      <c r="AP166" s="538" t="str">
        <f t="shared" si="73"/>
        <v/>
      </c>
      <c r="AQ166" s="542" t="str">
        <f t="shared" si="74"/>
        <v/>
      </c>
      <c r="AR166" s="542" t="str">
        <f t="shared" si="75"/>
        <v>キャリアパス要件Ⅰ・Ⅱ_</v>
      </c>
      <c r="AS166" s="522" t="str">
        <f t="shared" si="76"/>
        <v>入力済</v>
      </c>
      <c r="AT166" s="538" t="str">
        <f t="shared" si="77"/>
        <v/>
      </c>
      <c r="AU166" s="522" t="str">
        <f t="shared" si="78"/>
        <v>入力済</v>
      </c>
      <c r="AV166" s="522" t="str">
        <f t="shared" si="79"/>
        <v/>
      </c>
      <c r="AW166" s="522" t="str">
        <f t="shared" si="80"/>
        <v/>
      </c>
      <c r="AX166" s="538" t="str">
        <f t="shared" si="81"/>
        <v/>
      </c>
      <c r="AY166" s="522" t="str">
        <f>IFERROR(VLOOKUP(K166,【参考】数式用!$AR$3:$AS$49, 2, FALSE), "")</f>
        <v/>
      </c>
      <c r="AZ166" s="538" t="str">
        <f t="shared" si="82"/>
        <v/>
      </c>
      <c r="BA166" s="541" t="str">
        <f t="shared" si="83"/>
        <v>入力済</v>
      </c>
      <c r="BB166" s="522" t="str">
        <f>IFERROR(VLOOKUP(K166,【参考】数式用!$AX$3:$AY$59, 2, FALSE), "")</f>
        <v/>
      </c>
      <c r="BC166" s="538" t="str">
        <f t="shared" si="84"/>
        <v/>
      </c>
      <c r="BD166" s="541" t="str">
        <f t="shared" si="85"/>
        <v>入力済</v>
      </c>
      <c r="BE166" s="541" t="str">
        <f t="shared" si="86"/>
        <v/>
      </c>
      <c r="BF166" s="541" t="str">
        <f t="shared" si="87"/>
        <v/>
      </c>
      <c r="BG166" s="541" t="str">
        <f t="shared" si="88"/>
        <v/>
      </c>
      <c r="BH166" s="541" t="str">
        <f t="shared" si="89"/>
        <v/>
      </c>
      <c r="BI166" s="541" t="str">
        <f t="shared" si="90"/>
        <v/>
      </c>
      <c r="BL166" t="str">
        <f t="shared" si="91"/>
        <v/>
      </c>
      <c r="BM166" t="str">
        <f t="shared" si="92"/>
        <v/>
      </c>
      <c r="BN166" t="str">
        <f t="shared" si="93"/>
        <v/>
      </c>
      <c r="BO166" s="548" t="str">
        <f>IF(BN166="対象",ROUNDDOWN(L166*VLOOKUP(K166,【参考】数式用!$A$4:$J$42,10,FALSE)*AA166,0),"")</f>
        <v/>
      </c>
      <c r="BP166" t="str">
        <f t="shared" si="94"/>
        <v/>
      </c>
    </row>
    <row r="167" spans="1:68" ht="109.95" customHeight="1" thickBot="1">
      <c r="A167" s="306">
        <v>155</v>
      </c>
      <c r="B167" s="687" t="str">
        <f>IF(基本情報入力シート!B189="","",基本情報入力シート!B189)</f>
        <v/>
      </c>
      <c r="C167" s="688"/>
      <c r="D167" s="688"/>
      <c r="E167" s="688"/>
      <c r="F167" s="689"/>
      <c r="G167" s="330" t="str">
        <f>IF(基本情報入力シート!L189="", "", 基本情報入力シート!L189)</f>
        <v/>
      </c>
      <c r="H167" s="330" t="str">
        <f>IF(基本情報入力シート!Q189="", "", 基本情報入力シート!Q189)</f>
        <v/>
      </c>
      <c r="I167" s="330" t="str">
        <f>IF(基本情報入力シート!V189="", "", 基本情報入力シート!V189)</f>
        <v/>
      </c>
      <c r="J167" s="330" t="str">
        <f>IF(基本情報入力シート!W189="", "", 基本情報入力シート!W189)</f>
        <v/>
      </c>
      <c r="K167" s="330" t="str">
        <f>IF(基本情報入力シート!Z189="", "", 基本情報入力シート!Z189)</f>
        <v/>
      </c>
      <c r="L167" s="331" t="str">
        <f>IF(基本情報入力シート!AF189=0, "",基本情報入力シート!AF189)</f>
        <v/>
      </c>
      <c r="M167" s="507" t="str">
        <f>IF('別紙様式2-2（個票（４、５月））'!M167="","",'別紙様式2-2（個票（４、５月））'!M167)</f>
        <v/>
      </c>
      <c r="N167" s="506" t="str">
        <f>IF('別紙様式2-2（個票（４、５月））'!N167="","",'別紙様式2-2（個票（４、５月））'!N167)</f>
        <v/>
      </c>
      <c r="O167" s="289"/>
      <c r="P167" s="537" t="str">
        <f>IFERROR(VLOOKUP(K167,【参考】数式用!$A$2:$M$57,MATCH(O167,【参考】数式用!$G$3:$M$3,0)+6,0),"")</f>
        <v/>
      </c>
      <c r="Q167" s="334" t="s">
        <v>113</v>
      </c>
      <c r="R167" s="335"/>
      <c r="S167" s="336" t="s">
        <v>178</v>
      </c>
      <c r="T167" s="335"/>
      <c r="U167" s="336" t="s">
        <v>179</v>
      </c>
      <c r="V167" s="335"/>
      <c r="W167" s="336" t="s">
        <v>178</v>
      </c>
      <c r="X167" s="335"/>
      <c r="Y167" s="336" t="s">
        <v>115</v>
      </c>
      <c r="Z167" s="336" t="s">
        <v>181</v>
      </c>
      <c r="AA167" s="336" t="str">
        <f t="shared" si="68"/>
        <v/>
      </c>
      <c r="AB167" s="337" t="s">
        <v>182</v>
      </c>
      <c r="AC167" s="309" t="str">
        <f t="shared" si="69"/>
        <v/>
      </c>
      <c r="AD167" s="501" t="str">
        <f t="shared" si="70"/>
        <v/>
      </c>
      <c r="AE167" s="310" t="str">
        <f>IFERROR(ROUNDDOWN(ROUNDDOWN(ROUND(L167*VLOOKUP(K167,【参考】数式用!$A$2:$M$57,MATCH("処遇改善加算Ⅳ",【参考】数式用!$G$3:$M$3,0)+6,0),0),0)*AA167*0.5,0), "")</f>
        <v/>
      </c>
      <c r="AF167" s="321"/>
      <c r="AG167" s="322"/>
      <c r="AH167" s="322"/>
      <c r="AI167" s="321"/>
      <c r="AJ167" s="323"/>
      <c r="AK167" s="329"/>
      <c r="AL167" s="327" t="str">
        <f t="shared" si="71"/>
        <v/>
      </c>
      <c r="AM167" s="328" t="str">
        <f t="shared" si="72"/>
        <v/>
      </c>
      <c r="AN167" s="258"/>
      <c r="AO167" s="538" t="str">
        <f>IFERROR(VLOOKUP(K167,【参考】数式用!$A$2:$N$57,14,FALSE),"")</f>
        <v/>
      </c>
      <c r="AP167" s="538" t="str">
        <f t="shared" si="73"/>
        <v/>
      </c>
      <c r="AQ167" s="542" t="str">
        <f t="shared" si="74"/>
        <v/>
      </c>
      <c r="AR167" s="542" t="str">
        <f t="shared" si="75"/>
        <v>キャリアパス要件Ⅰ・Ⅱ_</v>
      </c>
      <c r="AS167" s="522" t="str">
        <f t="shared" si="76"/>
        <v>入力済</v>
      </c>
      <c r="AT167" s="538" t="str">
        <f t="shared" si="77"/>
        <v/>
      </c>
      <c r="AU167" s="522" t="str">
        <f t="shared" si="78"/>
        <v>入力済</v>
      </c>
      <c r="AV167" s="522" t="str">
        <f t="shared" si="79"/>
        <v/>
      </c>
      <c r="AW167" s="522" t="str">
        <f t="shared" si="80"/>
        <v/>
      </c>
      <c r="AX167" s="538" t="str">
        <f t="shared" si="81"/>
        <v/>
      </c>
      <c r="AY167" s="522" t="str">
        <f>IFERROR(VLOOKUP(K167,【参考】数式用!$AR$3:$AS$49, 2, FALSE), "")</f>
        <v/>
      </c>
      <c r="AZ167" s="538" t="str">
        <f t="shared" si="82"/>
        <v/>
      </c>
      <c r="BA167" s="541" t="str">
        <f t="shared" si="83"/>
        <v>入力済</v>
      </c>
      <c r="BB167" s="522" t="str">
        <f>IFERROR(VLOOKUP(K167,【参考】数式用!$AX$3:$AY$59, 2, FALSE), "")</f>
        <v/>
      </c>
      <c r="BC167" s="538" t="str">
        <f t="shared" si="84"/>
        <v/>
      </c>
      <c r="BD167" s="541" t="str">
        <f t="shared" si="85"/>
        <v>入力済</v>
      </c>
      <c r="BE167" s="541" t="str">
        <f t="shared" si="86"/>
        <v/>
      </c>
      <c r="BF167" s="541" t="str">
        <f t="shared" si="87"/>
        <v/>
      </c>
      <c r="BG167" s="541" t="str">
        <f t="shared" si="88"/>
        <v/>
      </c>
      <c r="BH167" s="541" t="str">
        <f t="shared" si="89"/>
        <v/>
      </c>
      <c r="BI167" s="541" t="str">
        <f t="shared" si="90"/>
        <v/>
      </c>
      <c r="BL167" t="str">
        <f t="shared" si="91"/>
        <v/>
      </c>
      <c r="BM167" t="str">
        <f t="shared" si="92"/>
        <v/>
      </c>
      <c r="BN167" t="str">
        <f t="shared" si="93"/>
        <v/>
      </c>
      <c r="BO167" s="548" t="str">
        <f>IF(BN167="対象",ROUNDDOWN(L167*VLOOKUP(K167,【参考】数式用!$A$4:$J$42,10,FALSE)*AA167,0),"")</f>
        <v/>
      </c>
      <c r="BP167" t="str">
        <f t="shared" si="94"/>
        <v/>
      </c>
    </row>
    <row r="168" spans="1:68" ht="109.95" customHeight="1" thickBot="1">
      <c r="A168" s="306">
        <v>156</v>
      </c>
      <c r="B168" s="687" t="str">
        <f>IF(基本情報入力シート!B190="","",基本情報入力シート!B190)</f>
        <v/>
      </c>
      <c r="C168" s="688"/>
      <c r="D168" s="688"/>
      <c r="E168" s="688"/>
      <c r="F168" s="689"/>
      <c r="G168" s="330" t="str">
        <f>IF(基本情報入力シート!L190="", "", 基本情報入力シート!L190)</f>
        <v/>
      </c>
      <c r="H168" s="330" t="str">
        <f>IF(基本情報入力シート!Q190="", "", 基本情報入力シート!Q190)</f>
        <v/>
      </c>
      <c r="I168" s="330" t="str">
        <f>IF(基本情報入力シート!V190="", "", 基本情報入力シート!V190)</f>
        <v/>
      </c>
      <c r="J168" s="330" t="str">
        <f>IF(基本情報入力シート!W190="", "", 基本情報入力シート!W190)</f>
        <v/>
      </c>
      <c r="K168" s="330" t="str">
        <f>IF(基本情報入力シート!Z190="", "", 基本情報入力シート!Z190)</f>
        <v/>
      </c>
      <c r="L168" s="331" t="str">
        <f>IF(基本情報入力シート!AF190=0, "",基本情報入力シート!AF190)</f>
        <v/>
      </c>
      <c r="M168" s="507" t="str">
        <f>IF('別紙様式2-2（個票（４、５月））'!M168="","",'別紙様式2-2（個票（４、５月））'!M168)</f>
        <v/>
      </c>
      <c r="N168" s="506" t="str">
        <f>IF('別紙様式2-2（個票（４、５月））'!N168="","",'別紙様式2-2（個票（４、５月））'!N168)</f>
        <v/>
      </c>
      <c r="O168" s="289"/>
      <c r="P168" s="537" t="str">
        <f>IFERROR(VLOOKUP(K168,【参考】数式用!$A$2:$M$57,MATCH(O168,【参考】数式用!$G$3:$M$3,0)+6,0),"")</f>
        <v/>
      </c>
      <c r="Q168" s="334" t="s">
        <v>113</v>
      </c>
      <c r="R168" s="335"/>
      <c r="S168" s="336" t="s">
        <v>178</v>
      </c>
      <c r="T168" s="335"/>
      <c r="U168" s="336" t="s">
        <v>179</v>
      </c>
      <c r="V168" s="335"/>
      <c r="W168" s="336" t="s">
        <v>178</v>
      </c>
      <c r="X168" s="335"/>
      <c r="Y168" s="336" t="s">
        <v>115</v>
      </c>
      <c r="Z168" s="336" t="s">
        <v>181</v>
      </c>
      <c r="AA168" s="336" t="str">
        <f t="shared" si="68"/>
        <v/>
      </c>
      <c r="AB168" s="337" t="s">
        <v>182</v>
      </c>
      <c r="AC168" s="309" t="str">
        <f t="shared" si="69"/>
        <v/>
      </c>
      <c r="AD168" s="501" t="str">
        <f t="shared" si="70"/>
        <v/>
      </c>
      <c r="AE168" s="310" t="str">
        <f>IFERROR(ROUNDDOWN(ROUNDDOWN(ROUND(L168*VLOOKUP(K168,【参考】数式用!$A$2:$M$57,MATCH("処遇改善加算Ⅳ",【参考】数式用!$G$3:$M$3,0)+6,0),0),0)*AA168*0.5,0), "")</f>
        <v/>
      </c>
      <c r="AF168" s="321"/>
      <c r="AG168" s="322"/>
      <c r="AH168" s="322"/>
      <c r="AI168" s="321"/>
      <c r="AJ168" s="323"/>
      <c r="AK168" s="329"/>
      <c r="AL168" s="327" t="str">
        <f t="shared" si="71"/>
        <v/>
      </c>
      <c r="AM168" s="328" t="str">
        <f t="shared" si="72"/>
        <v/>
      </c>
      <c r="AN168" s="258"/>
      <c r="AO168" s="538" t="str">
        <f>IFERROR(VLOOKUP(K168,【参考】数式用!$A$2:$N$57,14,FALSE),"")</f>
        <v/>
      </c>
      <c r="AP168" s="538" t="str">
        <f t="shared" si="73"/>
        <v/>
      </c>
      <c r="AQ168" s="542" t="str">
        <f t="shared" si="74"/>
        <v/>
      </c>
      <c r="AR168" s="542" t="str">
        <f t="shared" si="75"/>
        <v>キャリアパス要件Ⅰ・Ⅱ_</v>
      </c>
      <c r="AS168" s="522" t="str">
        <f t="shared" si="76"/>
        <v>入力済</v>
      </c>
      <c r="AT168" s="538" t="str">
        <f t="shared" si="77"/>
        <v/>
      </c>
      <c r="AU168" s="522" t="str">
        <f t="shared" si="78"/>
        <v>入力済</v>
      </c>
      <c r="AV168" s="522" t="str">
        <f t="shared" si="79"/>
        <v/>
      </c>
      <c r="AW168" s="522" t="str">
        <f t="shared" si="80"/>
        <v/>
      </c>
      <c r="AX168" s="538" t="str">
        <f t="shared" si="81"/>
        <v/>
      </c>
      <c r="AY168" s="522" t="str">
        <f>IFERROR(VLOOKUP(K168,【参考】数式用!$AR$3:$AS$49, 2, FALSE), "")</f>
        <v/>
      </c>
      <c r="AZ168" s="538" t="str">
        <f t="shared" si="82"/>
        <v/>
      </c>
      <c r="BA168" s="541" t="str">
        <f t="shared" si="83"/>
        <v>入力済</v>
      </c>
      <c r="BB168" s="522" t="str">
        <f>IFERROR(VLOOKUP(K168,【参考】数式用!$AX$3:$AY$59, 2, FALSE), "")</f>
        <v/>
      </c>
      <c r="BC168" s="538" t="str">
        <f t="shared" si="84"/>
        <v/>
      </c>
      <c r="BD168" s="541" t="str">
        <f t="shared" si="85"/>
        <v>入力済</v>
      </c>
      <c r="BE168" s="541" t="str">
        <f t="shared" si="86"/>
        <v/>
      </c>
      <c r="BF168" s="541" t="str">
        <f t="shared" si="87"/>
        <v/>
      </c>
      <c r="BG168" s="541" t="str">
        <f t="shared" si="88"/>
        <v/>
      </c>
      <c r="BH168" s="541" t="str">
        <f t="shared" si="89"/>
        <v/>
      </c>
      <c r="BI168" s="541" t="str">
        <f t="shared" si="90"/>
        <v/>
      </c>
      <c r="BL168" t="str">
        <f t="shared" si="91"/>
        <v/>
      </c>
      <c r="BM168" t="str">
        <f t="shared" si="92"/>
        <v/>
      </c>
      <c r="BN168" t="str">
        <f t="shared" si="93"/>
        <v/>
      </c>
      <c r="BO168" s="548" t="str">
        <f>IF(BN168="対象",ROUNDDOWN(L168*VLOOKUP(K168,【参考】数式用!$A$4:$J$42,10,FALSE)*AA168,0),"")</f>
        <v/>
      </c>
      <c r="BP168" t="str">
        <f t="shared" si="94"/>
        <v/>
      </c>
    </row>
    <row r="169" spans="1:68" ht="109.95" customHeight="1" thickBot="1">
      <c r="A169" s="306">
        <v>157</v>
      </c>
      <c r="B169" s="687" t="str">
        <f>IF(基本情報入力シート!B191="","",基本情報入力シート!B191)</f>
        <v/>
      </c>
      <c r="C169" s="688"/>
      <c r="D169" s="688"/>
      <c r="E169" s="688"/>
      <c r="F169" s="689"/>
      <c r="G169" s="330" t="str">
        <f>IF(基本情報入力シート!L191="", "", 基本情報入力シート!L191)</f>
        <v/>
      </c>
      <c r="H169" s="330" t="str">
        <f>IF(基本情報入力シート!Q191="", "", 基本情報入力シート!Q191)</f>
        <v/>
      </c>
      <c r="I169" s="330" t="str">
        <f>IF(基本情報入力シート!V191="", "", 基本情報入力シート!V191)</f>
        <v/>
      </c>
      <c r="J169" s="330" t="str">
        <f>IF(基本情報入力シート!W191="", "", 基本情報入力シート!W191)</f>
        <v/>
      </c>
      <c r="K169" s="330" t="str">
        <f>IF(基本情報入力シート!Z191="", "", 基本情報入力シート!Z191)</f>
        <v/>
      </c>
      <c r="L169" s="331" t="str">
        <f>IF(基本情報入力シート!AF191=0, "",基本情報入力シート!AF191)</f>
        <v/>
      </c>
      <c r="M169" s="507" t="str">
        <f>IF('別紙様式2-2（個票（４、５月））'!M169="","",'別紙様式2-2（個票（４、５月））'!M169)</f>
        <v/>
      </c>
      <c r="N169" s="506" t="str">
        <f>IF('別紙様式2-2（個票（４、５月））'!N169="","",'別紙様式2-2（個票（４、５月））'!N169)</f>
        <v/>
      </c>
      <c r="O169" s="289"/>
      <c r="P169" s="537" t="str">
        <f>IFERROR(VLOOKUP(K169,【参考】数式用!$A$2:$M$57,MATCH(O169,【参考】数式用!$G$3:$M$3,0)+6,0),"")</f>
        <v/>
      </c>
      <c r="Q169" s="334" t="s">
        <v>113</v>
      </c>
      <c r="R169" s="335"/>
      <c r="S169" s="336" t="s">
        <v>178</v>
      </c>
      <c r="T169" s="335"/>
      <c r="U169" s="336" t="s">
        <v>179</v>
      </c>
      <c r="V169" s="335"/>
      <c r="W169" s="336" t="s">
        <v>178</v>
      </c>
      <c r="X169" s="335"/>
      <c r="Y169" s="336" t="s">
        <v>115</v>
      </c>
      <c r="Z169" s="336" t="s">
        <v>181</v>
      </c>
      <c r="AA169" s="336" t="str">
        <f t="shared" si="68"/>
        <v/>
      </c>
      <c r="AB169" s="337" t="s">
        <v>182</v>
      </c>
      <c r="AC169" s="309" t="str">
        <f t="shared" si="69"/>
        <v/>
      </c>
      <c r="AD169" s="501" t="str">
        <f t="shared" si="70"/>
        <v/>
      </c>
      <c r="AE169" s="310" t="str">
        <f>IFERROR(ROUNDDOWN(ROUNDDOWN(ROUND(L169*VLOOKUP(K169,【参考】数式用!$A$2:$M$57,MATCH("処遇改善加算Ⅳ",【参考】数式用!$G$3:$M$3,0)+6,0),0),0)*AA169*0.5,0), "")</f>
        <v/>
      </c>
      <c r="AF169" s="321"/>
      <c r="AG169" s="322"/>
      <c r="AH169" s="322"/>
      <c r="AI169" s="321"/>
      <c r="AJ169" s="323"/>
      <c r="AK169" s="329"/>
      <c r="AL169" s="327" t="str">
        <f t="shared" si="71"/>
        <v/>
      </c>
      <c r="AM169" s="328" t="str">
        <f t="shared" si="72"/>
        <v/>
      </c>
      <c r="AN169" s="258"/>
      <c r="AO169" s="538" t="str">
        <f>IFERROR(VLOOKUP(K169,【参考】数式用!$A$2:$N$57,14,FALSE),"")</f>
        <v/>
      </c>
      <c r="AP169" s="538" t="str">
        <f t="shared" si="73"/>
        <v/>
      </c>
      <c r="AQ169" s="542" t="str">
        <f t="shared" si="74"/>
        <v/>
      </c>
      <c r="AR169" s="542" t="str">
        <f t="shared" si="75"/>
        <v>キャリアパス要件Ⅰ・Ⅱ_</v>
      </c>
      <c r="AS169" s="522" t="str">
        <f t="shared" si="76"/>
        <v>入力済</v>
      </c>
      <c r="AT169" s="538" t="str">
        <f t="shared" si="77"/>
        <v/>
      </c>
      <c r="AU169" s="522" t="str">
        <f t="shared" si="78"/>
        <v>入力済</v>
      </c>
      <c r="AV169" s="522" t="str">
        <f t="shared" si="79"/>
        <v/>
      </c>
      <c r="AW169" s="522" t="str">
        <f t="shared" si="80"/>
        <v/>
      </c>
      <c r="AX169" s="538" t="str">
        <f t="shared" si="81"/>
        <v/>
      </c>
      <c r="AY169" s="522" t="str">
        <f>IFERROR(VLOOKUP(K169,【参考】数式用!$AR$3:$AS$49, 2, FALSE), "")</f>
        <v/>
      </c>
      <c r="AZ169" s="538" t="str">
        <f t="shared" si="82"/>
        <v/>
      </c>
      <c r="BA169" s="541" t="str">
        <f t="shared" si="83"/>
        <v>入力済</v>
      </c>
      <c r="BB169" s="522" t="str">
        <f>IFERROR(VLOOKUP(K169,【参考】数式用!$AX$3:$AY$59, 2, FALSE), "")</f>
        <v/>
      </c>
      <c r="BC169" s="538" t="str">
        <f t="shared" si="84"/>
        <v/>
      </c>
      <c r="BD169" s="541" t="str">
        <f t="shared" si="85"/>
        <v>入力済</v>
      </c>
      <c r="BE169" s="541" t="str">
        <f t="shared" si="86"/>
        <v/>
      </c>
      <c r="BF169" s="541" t="str">
        <f t="shared" si="87"/>
        <v/>
      </c>
      <c r="BG169" s="541" t="str">
        <f t="shared" si="88"/>
        <v/>
      </c>
      <c r="BH169" s="541" t="str">
        <f t="shared" si="89"/>
        <v/>
      </c>
      <c r="BI169" s="541" t="str">
        <f t="shared" si="90"/>
        <v/>
      </c>
      <c r="BL169" t="str">
        <f t="shared" si="91"/>
        <v/>
      </c>
      <c r="BM169" t="str">
        <f t="shared" si="92"/>
        <v/>
      </c>
      <c r="BN169" t="str">
        <f t="shared" si="93"/>
        <v/>
      </c>
      <c r="BO169" s="548" t="str">
        <f>IF(BN169="対象",ROUNDDOWN(L169*VLOOKUP(K169,【参考】数式用!$A$4:$J$42,10,FALSE)*AA169,0),"")</f>
        <v/>
      </c>
      <c r="BP169" t="str">
        <f t="shared" si="94"/>
        <v/>
      </c>
    </row>
    <row r="170" spans="1:68" ht="109.95" customHeight="1" thickBot="1">
      <c r="A170" s="306">
        <v>158</v>
      </c>
      <c r="B170" s="687" t="str">
        <f>IF(基本情報入力シート!B192="","",基本情報入力シート!B192)</f>
        <v/>
      </c>
      <c r="C170" s="688"/>
      <c r="D170" s="688"/>
      <c r="E170" s="688"/>
      <c r="F170" s="689"/>
      <c r="G170" s="330" t="str">
        <f>IF(基本情報入力シート!L192="", "", 基本情報入力シート!L192)</f>
        <v/>
      </c>
      <c r="H170" s="330" t="str">
        <f>IF(基本情報入力シート!Q192="", "", 基本情報入力シート!Q192)</f>
        <v/>
      </c>
      <c r="I170" s="330" t="str">
        <f>IF(基本情報入力シート!V192="", "", 基本情報入力シート!V192)</f>
        <v/>
      </c>
      <c r="J170" s="330" t="str">
        <f>IF(基本情報入力シート!W192="", "", 基本情報入力シート!W192)</f>
        <v/>
      </c>
      <c r="K170" s="330" t="str">
        <f>IF(基本情報入力シート!Z192="", "", 基本情報入力シート!Z192)</f>
        <v/>
      </c>
      <c r="L170" s="331" t="str">
        <f>IF(基本情報入力シート!AF192=0, "",基本情報入力シート!AF192)</f>
        <v/>
      </c>
      <c r="M170" s="507" t="str">
        <f>IF('別紙様式2-2（個票（４、５月））'!M170="","",'別紙様式2-2（個票（４、５月））'!M170)</f>
        <v/>
      </c>
      <c r="N170" s="506" t="str">
        <f>IF('別紙様式2-2（個票（４、５月））'!N170="","",'別紙様式2-2（個票（４、５月））'!N170)</f>
        <v/>
      </c>
      <c r="O170" s="289"/>
      <c r="P170" s="537" t="str">
        <f>IFERROR(VLOOKUP(K170,【参考】数式用!$A$2:$M$57,MATCH(O170,【参考】数式用!$G$3:$M$3,0)+6,0),"")</f>
        <v/>
      </c>
      <c r="Q170" s="334" t="s">
        <v>113</v>
      </c>
      <c r="R170" s="335"/>
      <c r="S170" s="336" t="s">
        <v>178</v>
      </c>
      <c r="T170" s="335"/>
      <c r="U170" s="336" t="s">
        <v>179</v>
      </c>
      <c r="V170" s="335"/>
      <c r="W170" s="336" t="s">
        <v>178</v>
      </c>
      <c r="X170" s="335"/>
      <c r="Y170" s="336" t="s">
        <v>115</v>
      </c>
      <c r="Z170" s="336" t="s">
        <v>181</v>
      </c>
      <c r="AA170" s="336" t="str">
        <f t="shared" si="68"/>
        <v/>
      </c>
      <c r="AB170" s="337" t="s">
        <v>182</v>
      </c>
      <c r="AC170" s="309" t="str">
        <f t="shared" si="69"/>
        <v/>
      </c>
      <c r="AD170" s="501" t="str">
        <f t="shared" si="70"/>
        <v/>
      </c>
      <c r="AE170" s="310" t="str">
        <f>IFERROR(ROUNDDOWN(ROUNDDOWN(ROUND(L170*VLOOKUP(K170,【参考】数式用!$A$2:$M$57,MATCH("処遇改善加算Ⅳ",【参考】数式用!$G$3:$M$3,0)+6,0),0),0)*AA170*0.5,0), "")</f>
        <v/>
      </c>
      <c r="AF170" s="321"/>
      <c r="AG170" s="322"/>
      <c r="AH170" s="322"/>
      <c r="AI170" s="321"/>
      <c r="AJ170" s="323"/>
      <c r="AK170" s="329"/>
      <c r="AL170" s="327" t="str">
        <f t="shared" si="71"/>
        <v/>
      </c>
      <c r="AM170" s="328" t="str">
        <f t="shared" si="72"/>
        <v/>
      </c>
      <c r="AN170" s="258"/>
      <c r="AO170" s="538" t="str">
        <f>IFERROR(VLOOKUP(K170,【参考】数式用!$A$2:$N$57,14,FALSE),"")</f>
        <v/>
      </c>
      <c r="AP170" s="538" t="str">
        <f t="shared" si="73"/>
        <v/>
      </c>
      <c r="AQ170" s="542" t="str">
        <f t="shared" si="74"/>
        <v/>
      </c>
      <c r="AR170" s="542" t="str">
        <f t="shared" si="75"/>
        <v>キャリアパス要件Ⅰ・Ⅱ_</v>
      </c>
      <c r="AS170" s="522" t="str">
        <f t="shared" si="76"/>
        <v>入力済</v>
      </c>
      <c r="AT170" s="538" t="str">
        <f t="shared" si="77"/>
        <v/>
      </c>
      <c r="AU170" s="522" t="str">
        <f t="shared" si="78"/>
        <v>入力済</v>
      </c>
      <c r="AV170" s="522" t="str">
        <f t="shared" si="79"/>
        <v/>
      </c>
      <c r="AW170" s="522" t="str">
        <f t="shared" si="80"/>
        <v/>
      </c>
      <c r="AX170" s="538" t="str">
        <f t="shared" si="81"/>
        <v/>
      </c>
      <c r="AY170" s="522" t="str">
        <f>IFERROR(VLOOKUP(K170,【参考】数式用!$AR$3:$AS$49, 2, FALSE), "")</f>
        <v/>
      </c>
      <c r="AZ170" s="538" t="str">
        <f t="shared" si="82"/>
        <v/>
      </c>
      <c r="BA170" s="541" t="str">
        <f t="shared" si="83"/>
        <v>入力済</v>
      </c>
      <c r="BB170" s="522" t="str">
        <f>IFERROR(VLOOKUP(K170,【参考】数式用!$AX$3:$AY$59, 2, FALSE), "")</f>
        <v/>
      </c>
      <c r="BC170" s="538" t="str">
        <f t="shared" si="84"/>
        <v/>
      </c>
      <c r="BD170" s="541" t="str">
        <f t="shared" si="85"/>
        <v>入力済</v>
      </c>
      <c r="BE170" s="541" t="str">
        <f t="shared" si="86"/>
        <v/>
      </c>
      <c r="BF170" s="541" t="str">
        <f t="shared" si="87"/>
        <v/>
      </c>
      <c r="BG170" s="541" t="str">
        <f t="shared" si="88"/>
        <v/>
      </c>
      <c r="BH170" s="541" t="str">
        <f t="shared" si="89"/>
        <v/>
      </c>
      <c r="BI170" s="541" t="str">
        <f t="shared" si="90"/>
        <v/>
      </c>
      <c r="BL170" t="str">
        <f t="shared" si="91"/>
        <v/>
      </c>
      <c r="BM170" t="str">
        <f t="shared" si="92"/>
        <v/>
      </c>
      <c r="BN170" t="str">
        <f t="shared" si="93"/>
        <v/>
      </c>
      <c r="BO170" s="548" t="str">
        <f>IF(BN170="対象",ROUNDDOWN(L170*VLOOKUP(K170,【参考】数式用!$A$4:$J$42,10,FALSE)*AA170,0),"")</f>
        <v/>
      </c>
      <c r="BP170" t="str">
        <f t="shared" si="94"/>
        <v/>
      </c>
    </row>
    <row r="171" spans="1:68" ht="109.95" customHeight="1" thickBot="1">
      <c r="A171" s="306">
        <v>159</v>
      </c>
      <c r="B171" s="687" t="str">
        <f>IF(基本情報入力シート!B193="","",基本情報入力シート!B193)</f>
        <v/>
      </c>
      <c r="C171" s="688"/>
      <c r="D171" s="688"/>
      <c r="E171" s="688"/>
      <c r="F171" s="689"/>
      <c r="G171" s="330" t="str">
        <f>IF(基本情報入力シート!L193="", "", 基本情報入力シート!L193)</f>
        <v/>
      </c>
      <c r="H171" s="330" t="str">
        <f>IF(基本情報入力シート!Q193="", "", 基本情報入力シート!Q193)</f>
        <v/>
      </c>
      <c r="I171" s="330" t="str">
        <f>IF(基本情報入力シート!V193="", "", 基本情報入力シート!V193)</f>
        <v/>
      </c>
      <c r="J171" s="330" t="str">
        <f>IF(基本情報入力シート!W193="", "", 基本情報入力シート!W193)</f>
        <v/>
      </c>
      <c r="K171" s="330" t="str">
        <f>IF(基本情報入力シート!Z193="", "", 基本情報入力シート!Z193)</f>
        <v/>
      </c>
      <c r="L171" s="331" t="str">
        <f>IF(基本情報入力シート!AF193=0, "",基本情報入力シート!AF193)</f>
        <v/>
      </c>
      <c r="M171" s="507" t="str">
        <f>IF('別紙様式2-2（個票（４、５月））'!M171="","",'別紙様式2-2（個票（４、５月））'!M171)</f>
        <v/>
      </c>
      <c r="N171" s="506" t="str">
        <f>IF('別紙様式2-2（個票（４、５月））'!N171="","",'別紙様式2-2（個票（４、５月））'!N171)</f>
        <v/>
      </c>
      <c r="O171" s="289"/>
      <c r="P171" s="537" t="str">
        <f>IFERROR(VLOOKUP(K171,【参考】数式用!$A$2:$M$57,MATCH(O171,【参考】数式用!$G$3:$M$3,0)+6,0),"")</f>
        <v/>
      </c>
      <c r="Q171" s="334" t="s">
        <v>113</v>
      </c>
      <c r="R171" s="335"/>
      <c r="S171" s="336" t="s">
        <v>178</v>
      </c>
      <c r="T171" s="335"/>
      <c r="U171" s="336" t="s">
        <v>179</v>
      </c>
      <c r="V171" s="335"/>
      <c r="W171" s="336" t="s">
        <v>178</v>
      </c>
      <c r="X171" s="335"/>
      <c r="Y171" s="336" t="s">
        <v>115</v>
      </c>
      <c r="Z171" s="336" t="s">
        <v>181</v>
      </c>
      <c r="AA171" s="336" t="str">
        <f t="shared" si="68"/>
        <v/>
      </c>
      <c r="AB171" s="337" t="s">
        <v>182</v>
      </c>
      <c r="AC171" s="309" t="str">
        <f t="shared" si="69"/>
        <v/>
      </c>
      <c r="AD171" s="501" t="str">
        <f t="shared" si="70"/>
        <v/>
      </c>
      <c r="AE171" s="310" t="str">
        <f>IFERROR(ROUNDDOWN(ROUNDDOWN(ROUND(L171*VLOOKUP(K171,【参考】数式用!$A$2:$M$57,MATCH("処遇改善加算Ⅳ",【参考】数式用!$G$3:$M$3,0)+6,0),0),0)*AA171*0.5,0), "")</f>
        <v/>
      </c>
      <c r="AF171" s="321"/>
      <c r="AG171" s="322"/>
      <c r="AH171" s="322"/>
      <c r="AI171" s="321"/>
      <c r="AJ171" s="323"/>
      <c r="AK171" s="329"/>
      <c r="AL171" s="327" t="str">
        <f t="shared" si="71"/>
        <v/>
      </c>
      <c r="AM171" s="328" t="str">
        <f t="shared" si="72"/>
        <v/>
      </c>
      <c r="AN171" s="258"/>
      <c r="AO171" s="538" t="str">
        <f>IFERROR(VLOOKUP(K171,【参考】数式用!$A$2:$N$57,14,FALSE),"")</f>
        <v/>
      </c>
      <c r="AP171" s="538" t="str">
        <f t="shared" si="73"/>
        <v/>
      </c>
      <c r="AQ171" s="542" t="str">
        <f t="shared" si="74"/>
        <v/>
      </c>
      <c r="AR171" s="542" t="str">
        <f t="shared" si="75"/>
        <v>キャリアパス要件Ⅰ・Ⅱ_</v>
      </c>
      <c r="AS171" s="522" t="str">
        <f t="shared" si="76"/>
        <v>入力済</v>
      </c>
      <c r="AT171" s="538" t="str">
        <f t="shared" si="77"/>
        <v/>
      </c>
      <c r="AU171" s="522" t="str">
        <f t="shared" si="78"/>
        <v>入力済</v>
      </c>
      <c r="AV171" s="522" t="str">
        <f t="shared" si="79"/>
        <v/>
      </c>
      <c r="AW171" s="522" t="str">
        <f t="shared" si="80"/>
        <v/>
      </c>
      <c r="AX171" s="538" t="str">
        <f t="shared" si="81"/>
        <v/>
      </c>
      <c r="AY171" s="522" t="str">
        <f>IFERROR(VLOOKUP(K171,【参考】数式用!$AR$3:$AS$49, 2, FALSE), "")</f>
        <v/>
      </c>
      <c r="AZ171" s="538" t="str">
        <f t="shared" si="82"/>
        <v/>
      </c>
      <c r="BA171" s="541" t="str">
        <f t="shared" si="83"/>
        <v>入力済</v>
      </c>
      <c r="BB171" s="522" t="str">
        <f>IFERROR(VLOOKUP(K171,【参考】数式用!$AX$3:$AY$59, 2, FALSE), "")</f>
        <v/>
      </c>
      <c r="BC171" s="538" t="str">
        <f t="shared" si="84"/>
        <v/>
      </c>
      <c r="BD171" s="541" t="str">
        <f t="shared" si="85"/>
        <v>入力済</v>
      </c>
      <c r="BE171" s="541" t="str">
        <f t="shared" si="86"/>
        <v/>
      </c>
      <c r="BF171" s="541" t="str">
        <f t="shared" si="87"/>
        <v/>
      </c>
      <c r="BG171" s="541" t="str">
        <f t="shared" si="88"/>
        <v/>
      </c>
      <c r="BH171" s="541" t="str">
        <f t="shared" si="89"/>
        <v/>
      </c>
      <c r="BI171" s="541" t="str">
        <f t="shared" si="90"/>
        <v/>
      </c>
      <c r="BL171" t="str">
        <f t="shared" si="91"/>
        <v/>
      </c>
      <c r="BM171" t="str">
        <f t="shared" si="92"/>
        <v/>
      </c>
      <c r="BN171" t="str">
        <f t="shared" si="93"/>
        <v/>
      </c>
      <c r="BO171" s="548" t="str">
        <f>IF(BN171="対象",ROUNDDOWN(L171*VLOOKUP(K171,【参考】数式用!$A$4:$J$42,10,FALSE)*AA171,0),"")</f>
        <v/>
      </c>
      <c r="BP171" t="str">
        <f t="shared" si="94"/>
        <v/>
      </c>
    </row>
    <row r="172" spans="1:68" ht="109.95" customHeight="1" thickBot="1">
      <c r="A172" s="306">
        <v>160</v>
      </c>
      <c r="B172" s="687" t="str">
        <f>IF(基本情報入力シート!B194="","",基本情報入力シート!B194)</f>
        <v/>
      </c>
      <c r="C172" s="688"/>
      <c r="D172" s="688"/>
      <c r="E172" s="688"/>
      <c r="F172" s="689"/>
      <c r="G172" s="330" t="str">
        <f>IF(基本情報入力シート!L194="", "", 基本情報入力シート!L194)</f>
        <v/>
      </c>
      <c r="H172" s="330" t="str">
        <f>IF(基本情報入力シート!Q194="", "", 基本情報入力シート!Q194)</f>
        <v/>
      </c>
      <c r="I172" s="330" t="str">
        <f>IF(基本情報入力シート!V194="", "", 基本情報入力シート!V194)</f>
        <v/>
      </c>
      <c r="J172" s="330" t="str">
        <f>IF(基本情報入力シート!W194="", "", 基本情報入力シート!W194)</f>
        <v/>
      </c>
      <c r="K172" s="330" t="str">
        <f>IF(基本情報入力シート!Z194="", "", 基本情報入力シート!Z194)</f>
        <v/>
      </c>
      <c r="L172" s="331" t="str">
        <f>IF(基本情報入力シート!AF194=0, "",基本情報入力シート!AF194)</f>
        <v/>
      </c>
      <c r="M172" s="507" t="str">
        <f>IF('別紙様式2-2（個票（４、５月））'!M172="","",'別紙様式2-2（個票（４、５月））'!M172)</f>
        <v/>
      </c>
      <c r="N172" s="506" t="str">
        <f>IF('別紙様式2-2（個票（４、５月））'!N172="","",'別紙様式2-2（個票（４、５月））'!N172)</f>
        <v/>
      </c>
      <c r="O172" s="289"/>
      <c r="P172" s="537" t="str">
        <f>IFERROR(VLOOKUP(K172,【参考】数式用!$A$2:$M$57,MATCH(O172,【参考】数式用!$G$3:$M$3,0)+6,0),"")</f>
        <v/>
      </c>
      <c r="Q172" s="334" t="s">
        <v>113</v>
      </c>
      <c r="R172" s="335"/>
      <c r="S172" s="336" t="s">
        <v>178</v>
      </c>
      <c r="T172" s="335"/>
      <c r="U172" s="336" t="s">
        <v>179</v>
      </c>
      <c r="V172" s="335"/>
      <c r="W172" s="336" t="s">
        <v>178</v>
      </c>
      <c r="X172" s="335"/>
      <c r="Y172" s="336" t="s">
        <v>115</v>
      </c>
      <c r="Z172" s="336" t="s">
        <v>181</v>
      </c>
      <c r="AA172" s="336" t="str">
        <f t="shared" si="68"/>
        <v/>
      </c>
      <c r="AB172" s="337" t="s">
        <v>182</v>
      </c>
      <c r="AC172" s="309" t="str">
        <f t="shared" si="69"/>
        <v/>
      </c>
      <c r="AD172" s="501" t="str">
        <f t="shared" si="70"/>
        <v/>
      </c>
      <c r="AE172" s="310" t="str">
        <f>IFERROR(ROUNDDOWN(ROUNDDOWN(ROUND(L172*VLOOKUP(K172,【参考】数式用!$A$2:$M$57,MATCH("処遇改善加算Ⅳ",【参考】数式用!$G$3:$M$3,0)+6,0),0),0)*AA172*0.5,0), "")</f>
        <v/>
      </c>
      <c r="AF172" s="321"/>
      <c r="AG172" s="322"/>
      <c r="AH172" s="322"/>
      <c r="AI172" s="321"/>
      <c r="AJ172" s="323"/>
      <c r="AK172" s="329"/>
      <c r="AL172" s="327" t="str">
        <f t="shared" si="71"/>
        <v/>
      </c>
      <c r="AM172" s="328" t="str">
        <f t="shared" si="72"/>
        <v/>
      </c>
      <c r="AN172" s="258"/>
      <c r="AO172" s="538" t="str">
        <f>IFERROR(VLOOKUP(K172,【参考】数式用!$A$2:$N$57,14,FALSE),"")</f>
        <v/>
      </c>
      <c r="AP172" s="538" t="str">
        <f t="shared" si="73"/>
        <v/>
      </c>
      <c r="AQ172" s="542" t="str">
        <f t="shared" si="74"/>
        <v/>
      </c>
      <c r="AR172" s="542" t="str">
        <f t="shared" si="75"/>
        <v>キャリアパス要件Ⅰ・Ⅱ_</v>
      </c>
      <c r="AS172" s="522" t="str">
        <f t="shared" si="76"/>
        <v>入力済</v>
      </c>
      <c r="AT172" s="538" t="str">
        <f t="shared" si="77"/>
        <v/>
      </c>
      <c r="AU172" s="522" t="str">
        <f t="shared" si="78"/>
        <v>入力済</v>
      </c>
      <c r="AV172" s="522" t="str">
        <f t="shared" si="79"/>
        <v/>
      </c>
      <c r="AW172" s="522" t="str">
        <f t="shared" si="80"/>
        <v/>
      </c>
      <c r="AX172" s="538" t="str">
        <f t="shared" si="81"/>
        <v/>
      </c>
      <c r="AY172" s="522" t="str">
        <f>IFERROR(VLOOKUP(K172,【参考】数式用!$AR$3:$AS$49, 2, FALSE), "")</f>
        <v/>
      </c>
      <c r="AZ172" s="538" t="str">
        <f t="shared" si="82"/>
        <v/>
      </c>
      <c r="BA172" s="541" t="str">
        <f t="shared" si="83"/>
        <v>入力済</v>
      </c>
      <c r="BB172" s="522" t="str">
        <f>IFERROR(VLOOKUP(K172,【参考】数式用!$AX$3:$AY$59, 2, FALSE), "")</f>
        <v/>
      </c>
      <c r="BC172" s="538" t="str">
        <f t="shared" si="84"/>
        <v/>
      </c>
      <c r="BD172" s="541" t="str">
        <f t="shared" si="85"/>
        <v>入力済</v>
      </c>
      <c r="BE172" s="541" t="str">
        <f t="shared" si="86"/>
        <v/>
      </c>
      <c r="BF172" s="541" t="str">
        <f t="shared" si="87"/>
        <v/>
      </c>
      <c r="BG172" s="541" t="str">
        <f t="shared" si="88"/>
        <v/>
      </c>
      <c r="BH172" s="541" t="str">
        <f t="shared" si="89"/>
        <v/>
      </c>
      <c r="BI172" s="541" t="str">
        <f t="shared" si="90"/>
        <v/>
      </c>
      <c r="BL172" t="str">
        <f t="shared" si="91"/>
        <v/>
      </c>
      <c r="BM172" t="str">
        <f t="shared" si="92"/>
        <v/>
      </c>
      <c r="BN172" t="str">
        <f t="shared" si="93"/>
        <v/>
      </c>
      <c r="BO172" s="548" t="str">
        <f>IF(BN172="対象",ROUNDDOWN(L172*VLOOKUP(K172,【参考】数式用!$A$4:$J$42,10,FALSE)*AA172,0),"")</f>
        <v/>
      </c>
      <c r="BP172" t="str">
        <f t="shared" si="94"/>
        <v/>
      </c>
    </row>
    <row r="173" spans="1:68" ht="109.95" customHeight="1" thickBot="1">
      <c r="A173" s="306">
        <v>161</v>
      </c>
      <c r="B173" s="687" t="str">
        <f>IF(基本情報入力シート!B195="","",基本情報入力シート!B195)</f>
        <v/>
      </c>
      <c r="C173" s="688"/>
      <c r="D173" s="688"/>
      <c r="E173" s="688"/>
      <c r="F173" s="689"/>
      <c r="G173" s="330" t="str">
        <f>IF(基本情報入力シート!L195="", "", 基本情報入力シート!L195)</f>
        <v/>
      </c>
      <c r="H173" s="330" t="str">
        <f>IF(基本情報入力シート!Q195="", "", 基本情報入力シート!Q195)</f>
        <v/>
      </c>
      <c r="I173" s="330" t="str">
        <f>IF(基本情報入力シート!V195="", "", 基本情報入力シート!V195)</f>
        <v/>
      </c>
      <c r="J173" s="330" t="str">
        <f>IF(基本情報入力シート!W195="", "", 基本情報入力シート!W195)</f>
        <v/>
      </c>
      <c r="K173" s="330" t="str">
        <f>IF(基本情報入力シート!Z195="", "", 基本情報入力シート!Z195)</f>
        <v/>
      </c>
      <c r="L173" s="331" t="str">
        <f>IF(基本情報入力シート!AF195=0, "",基本情報入力シート!AF195)</f>
        <v/>
      </c>
      <c r="M173" s="507" t="str">
        <f>IF('別紙様式2-2（個票（４、５月））'!M173="","",'別紙様式2-2（個票（４、５月））'!M173)</f>
        <v/>
      </c>
      <c r="N173" s="506" t="str">
        <f>IF('別紙様式2-2（個票（４、５月））'!N173="","",'別紙様式2-2（個票（４、５月））'!N173)</f>
        <v/>
      </c>
      <c r="O173" s="289"/>
      <c r="P173" s="537" t="str">
        <f>IFERROR(VLOOKUP(K173,【参考】数式用!$A$2:$M$57,MATCH(O173,【参考】数式用!$G$3:$M$3,0)+6,0),"")</f>
        <v/>
      </c>
      <c r="Q173" s="334" t="s">
        <v>113</v>
      </c>
      <c r="R173" s="335"/>
      <c r="S173" s="336" t="s">
        <v>178</v>
      </c>
      <c r="T173" s="335"/>
      <c r="U173" s="336" t="s">
        <v>179</v>
      </c>
      <c r="V173" s="335"/>
      <c r="W173" s="336" t="s">
        <v>178</v>
      </c>
      <c r="X173" s="335"/>
      <c r="Y173" s="336" t="s">
        <v>115</v>
      </c>
      <c r="Z173" s="336" t="s">
        <v>181</v>
      </c>
      <c r="AA173" s="336" t="str">
        <f t="shared" si="68"/>
        <v/>
      </c>
      <c r="AB173" s="337" t="s">
        <v>182</v>
      </c>
      <c r="AC173" s="309" t="str">
        <f t="shared" si="69"/>
        <v/>
      </c>
      <c r="AD173" s="501" t="str">
        <f t="shared" si="70"/>
        <v/>
      </c>
      <c r="AE173" s="310" t="str">
        <f>IFERROR(ROUNDDOWN(ROUNDDOWN(ROUND(L173*VLOOKUP(K173,【参考】数式用!$A$2:$M$57,MATCH("処遇改善加算Ⅳ",【参考】数式用!$G$3:$M$3,0)+6,0),0),0)*AA173*0.5,0), "")</f>
        <v/>
      </c>
      <c r="AF173" s="321"/>
      <c r="AG173" s="322"/>
      <c r="AH173" s="322"/>
      <c r="AI173" s="321"/>
      <c r="AJ173" s="323"/>
      <c r="AK173" s="329"/>
      <c r="AL173" s="327" t="str">
        <f t="shared" si="71"/>
        <v/>
      </c>
      <c r="AM173" s="328" t="str">
        <f t="shared" si="72"/>
        <v/>
      </c>
      <c r="AN173" s="258"/>
      <c r="AO173" s="538" t="str">
        <f>IFERROR(VLOOKUP(K173,【参考】数式用!$A$2:$N$57,14,FALSE),"")</f>
        <v/>
      </c>
      <c r="AP173" s="538" t="str">
        <f t="shared" si="73"/>
        <v/>
      </c>
      <c r="AQ173" s="542" t="str">
        <f t="shared" si="74"/>
        <v/>
      </c>
      <c r="AR173" s="542" t="str">
        <f t="shared" si="75"/>
        <v>キャリアパス要件Ⅰ・Ⅱ_</v>
      </c>
      <c r="AS173" s="522" t="str">
        <f t="shared" si="76"/>
        <v>入力済</v>
      </c>
      <c r="AT173" s="538" t="str">
        <f t="shared" si="77"/>
        <v/>
      </c>
      <c r="AU173" s="522" t="str">
        <f t="shared" si="78"/>
        <v>入力済</v>
      </c>
      <c r="AV173" s="522" t="str">
        <f t="shared" si="79"/>
        <v/>
      </c>
      <c r="AW173" s="522" t="str">
        <f t="shared" si="80"/>
        <v/>
      </c>
      <c r="AX173" s="538" t="str">
        <f t="shared" si="81"/>
        <v/>
      </c>
      <c r="AY173" s="522" t="str">
        <f>IFERROR(VLOOKUP(K173,【参考】数式用!$AR$3:$AS$49, 2, FALSE), "")</f>
        <v/>
      </c>
      <c r="AZ173" s="538" t="str">
        <f t="shared" si="82"/>
        <v/>
      </c>
      <c r="BA173" s="541" t="str">
        <f t="shared" si="83"/>
        <v>入力済</v>
      </c>
      <c r="BB173" s="522" t="str">
        <f>IFERROR(VLOOKUP(K173,【参考】数式用!$AX$3:$AY$59, 2, FALSE), "")</f>
        <v/>
      </c>
      <c r="BC173" s="538" t="str">
        <f t="shared" si="84"/>
        <v/>
      </c>
      <c r="BD173" s="541" t="str">
        <f t="shared" si="85"/>
        <v>入力済</v>
      </c>
      <c r="BE173" s="541" t="str">
        <f t="shared" si="86"/>
        <v/>
      </c>
      <c r="BF173" s="541" t="str">
        <f t="shared" si="87"/>
        <v/>
      </c>
      <c r="BG173" s="541" t="str">
        <f t="shared" si="88"/>
        <v/>
      </c>
      <c r="BH173" s="541" t="str">
        <f t="shared" si="89"/>
        <v/>
      </c>
      <c r="BI173" s="541" t="str">
        <f t="shared" si="90"/>
        <v/>
      </c>
      <c r="BL173" t="str">
        <f t="shared" si="91"/>
        <v/>
      </c>
      <c r="BM173" t="str">
        <f t="shared" si="92"/>
        <v/>
      </c>
      <c r="BN173" t="str">
        <f t="shared" si="93"/>
        <v/>
      </c>
      <c r="BO173" s="548" t="str">
        <f>IF(BN173="対象",ROUNDDOWN(L173*VLOOKUP(K173,【参考】数式用!$A$4:$J$42,10,FALSE)*AA173,0),"")</f>
        <v/>
      </c>
      <c r="BP173" t="str">
        <f t="shared" si="94"/>
        <v/>
      </c>
    </row>
    <row r="174" spans="1:68" ht="109.95" customHeight="1" thickBot="1">
      <c r="A174" s="306">
        <v>162</v>
      </c>
      <c r="B174" s="687" t="str">
        <f>IF(基本情報入力シート!B196="","",基本情報入力シート!B196)</f>
        <v/>
      </c>
      <c r="C174" s="688"/>
      <c r="D174" s="688"/>
      <c r="E174" s="688"/>
      <c r="F174" s="689"/>
      <c r="G174" s="330" t="str">
        <f>IF(基本情報入力シート!L196="", "", 基本情報入力シート!L196)</f>
        <v/>
      </c>
      <c r="H174" s="330" t="str">
        <f>IF(基本情報入力シート!Q196="", "", 基本情報入力シート!Q196)</f>
        <v/>
      </c>
      <c r="I174" s="330" t="str">
        <f>IF(基本情報入力シート!V196="", "", 基本情報入力シート!V196)</f>
        <v/>
      </c>
      <c r="J174" s="330" t="str">
        <f>IF(基本情報入力シート!W196="", "", 基本情報入力シート!W196)</f>
        <v/>
      </c>
      <c r="K174" s="330" t="str">
        <f>IF(基本情報入力シート!Z196="", "", 基本情報入力シート!Z196)</f>
        <v/>
      </c>
      <c r="L174" s="331" t="str">
        <f>IF(基本情報入力シート!AF196=0, "",基本情報入力シート!AF196)</f>
        <v/>
      </c>
      <c r="M174" s="507" t="str">
        <f>IF('別紙様式2-2（個票（４、５月））'!M174="","",'別紙様式2-2（個票（４、５月））'!M174)</f>
        <v/>
      </c>
      <c r="N174" s="506" t="str">
        <f>IF('別紙様式2-2（個票（４、５月））'!N174="","",'別紙様式2-2（個票（４、５月））'!N174)</f>
        <v/>
      </c>
      <c r="O174" s="289"/>
      <c r="P174" s="537" t="str">
        <f>IFERROR(VLOOKUP(K174,【参考】数式用!$A$2:$M$57,MATCH(O174,【参考】数式用!$G$3:$M$3,0)+6,0),"")</f>
        <v/>
      </c>
      <c r="Q174" s="334" t="s">
        <v>113</v>
      </c>
      <c r="R174" s="335"/>
      <c r="S174" s="336" t="s">
        <v>178</v>
      </c>
      <c r="T174" s="335"/>
      <c r="U174" s="336" t="s">
        <v>179</v>
      </c>
      <c r="V174" s="335"/>
      <c r="W174" s="336" t="s">
        <v>178</v>
      </c>
      <c r="X174" s="335"/>
      <c r="Y174" s="336" t="s">
        <v>115</v>
      </c>
      <c r="Z174" s="336" t="s">
        <v>181</v>
      </c>
      <c r="AA174" s="336" t="str">
        <f t="shared" si="68"/>
        <v/>
      </c>
      <c r="AB174" s="337" t="s">
        <v>182</v>
      </c>
      <c r="AC174" s="309" t="str">
        <f t="shared" si="69"/>
        <v/>
      </c>
      <c r="AD174" s="501" t="str">
        <f t="shared" si="70"/>
        <v/>
      </c>
      <c r="AE174" s="310" t="str">
        <f>IFERROR(ROUNDDOWN(ROUNDDOWN(ROUND(L174*VLOOKUP(K174,【参考】数式用!$A$2:$M$57,MATCH("処遇改善加算Ⅳ",【参考】数式用!$G$3:$M$3,0)+6,0),0),0)*AA174*0.5,0), "")</f>
        <v/>
      </c>
      <c r="AF174" s="321"/>
      <c r="AG174" s="322"/>
      <c r="AH174" s="322"/>
      <c r="AI174" s="321"/>
      <c r="AJ174" s="323"/>
      <c r="AK174" s="329"/>
      <c r="AL174" s="327" t="str">
        <f t="shared" si="71"/>
        <v/>
      </c>
      <c r="AM174" s="328" t="str">
        <f t="shared" si="72"/>
        <v/>
      </c>
      <c r="AN174" s="258"/>
      <c r="AO174" s="538" t="str">
        <f>IFERROR(VLOOKUP(K174,【参考】数式用!$A$2:$N$57,14,FALSE),"")</f>
        <v/>
      </c>
      <c r="AP174" s="538" t="str">
        <f t="shared" si="73"/>
        <v/>
      </c>
      <c r="AQ174" s="542" t="str">
        <f t="shared" si="74"/>
        <v/>
      </c>
      <c r="AR174" s="542" t="str">
        <f t="shared" si="75"/>
        <v>キャリアパス要件Ⅰ・Ⅱ_</v>
      </c>
      <c r="AS174" s="522" t="str">
        <f t="shared" si="76"/>
        <v>入力済</v>
      </c>
      <c r="AT174" s="538" t="str">
        <f t="shared" si="77"/>
        <v/>
      </c>
      <c r="AU174" s="522" t="str">
        <f t="shared" si="78"/>
        <v>入力済</v>
      </c>
      <c r="AV174" s="522" t="str">
        <f t="shared" si="79"/>
        <v/>
      </c>
      <c r="AW174" s="522" t="str">
        <f t="shared" si="80"/>
        <v/>
      </c>
      <c r="AX174" s="538" t="str">
        <f t="shared" si="81"/>
        <v/>
      </c>
      <c r="AY174" s="522" t="str">
        <f>IFERROR(VLOOKUP(K174,【参考】数式用!$AR$3:$AS$49, 2, FALSE), "")</f>
        <v/>
      </c>
      <c r="AZ174" s="538" t="str">
        <f t="shared" si="82"/>
        <v/>
      </c>
      <c r="BA174" s="541" t="str">
        <f t="shared" si="83"/>
        <v>入力済</v>
      </c>
      <c r="BB174" s="522" t="str">
        <f>IFERROR(VLOOKUP(K174,【参考】数式用!$AX$3:$AY$59, 2, FALSE), "")</f>
        <v/>
      </c>
      <c r="BC174" s="538" t="str">
        <f t="shared" si="84"/>
        <v/>
      </c>
      <c r="BD174" s="541" t="str">
        <f t="shared" si="85"/>
        <v>入力済</v>
      </c>
      <c r="BE174" s="541" t="str">
        <f t="shared" si="86"/>
        <v/>
      </c>
      <c r="BF174" s="541" t="str">
        <f t="shared" si="87"/>
        <v/>
      </c>
      <c r="BG174" s="541" t="str">
        <f t="shared" si="88"/>
        <v/>
      </c>
      <c r="BH174" s="541" t="str">
        <f t="shared" si="89"/>
        <v/>
      </c>
      <c r="BI174" s="541" t="str">
        <f t="shared" si="90"/>
        <v/>
      </c>
      <c r="BL174" t="str">
        <f t="shared" si="91"/>
        <v/>
      </c>
      <c r="BM174" t="str">
        <f t="shared" si="92"/>
        <v/>
      </c>
      <c r="BN174" t="str">
        <f t="shared" si="93"/>
        <v/>
      </c>
      <c r="BO174" s="548" t="str">
        <f>IF(BN174="対象",ROUNDDOWN(L174*VLOOKUP(K174,【参考】数式用!$A$4:$J$42,10,FALSE)*AA174,0),"")</f>
        <v/>
      </c>
      <c r="BP174" t="str">
        <f t="shared" si="94"/>
        <v/>
      </c>
    </row>
    <row r="175" spans="1:68" ht="109.95" customHeight="1" thickBot="1">
      <c r="A175" s="306">
        <v>163</v>
      </c>
      <c r="B175" s="687" t="str">
        <f>IF(基本情報入力シート!B197="","",基本情報入力シート!B197)</f>
        <v/>
      </c>
      <c r="C175" s="688"/>
      <c r="D175" s="688"/>
      <c r="E175" s="688"/>
      <c r="F175" s="689"/>
      <c r="G175" s="330" t="str">
        <f>IF(基本情報入力シート!L197="", "", 基本情報入力シート!L197)</f>
        <v/>
      </c>
      <c r="H175" s="330" t="str">
        <f>IF(基本情報入力シート!Q197="", "", 基本情報入力シート!Q197)</f>
        <v/>
      </c>
      <c r="I175" s="330" t="str">
        <f>IF(基本情報入力シート!V197="", "", 基本情報入力シート!V197)</f>
        <v/>
      </c>
      <c r="J175" s="330" t="str">
        <f>IF(基本情報入力シート!W197="", "", 基本情報入力シート!W197)</f>
        <v/>
      </c>
      <c r="K175" s="330" t="str">
        <f>IF(基本情報入力シート!Z197="", "", 基本情報入力シート!Z197)</f>
        <v/>
      </c>
      <c r="L175" s="331" t="str">
        <f>IF(基本情報入力シート!AF197=0, "",基本情報入力シート!AF197)</f>
        <v/>
      </c>
      <c r="M175" s="507" t="str">
        <f>IF('別紙様式2-2（個票（４、５月））'!M175="","",'別紙様式2-2（個票（４、５月））'!M175)</f>
        <v/>
      </c>
      <c r="N175" s="506" t="str">
        <f>IF('別紙様式2-2（個票（４、５月））'!N175="","",'別紙様式2-2（個票（４、５月））'!N175)</f>
        <v/>
      </c>
      <c r="O175" s="289"/>
      <c r="P175" s="537" t="str">
        <f>IFERROR(VLOOKUP(K175,【参考】数式用!$A$2:$M$57,MATCH(O175,【参考】数式用!$G$3:$M$3,0)+6,0),"")</f>
        <v/>
      </c>
      <c r="Q175" s="334" t="s">
        <v>113</v>
      </c>
      <c r="R175" s="335"/>
      <c r="S175" s="336" t="s">
        <v>178</v>
      </c>
      <c r="T175" s="335"/>
      <c r="U175" s="336" t="s">
        <v>179</v>
      </c>
      <c r="V175" s="335"/>
      <c r="W175" s="336" t="s">
        <v>178</v>
      </c>
      <c r="X175" s="335"/>
      <c r="Y175" s="336" t="s">
        <v>115</v>
      </c>
      <c r="Z175" s="336" t="s">
        <v>181</v>
      </c>
      <c r="AA175" s="336" t="str">
        <f t="shared" si="68"/>
        <v/>
      </c>
      <c r="AB175" s="337" t="s">
        <v>182</v>
      </c>
      <c r="AC175" s="309" t="str">
        <f t="shared" si="69"/>
        <v/>
      </c>
      <c r="AD175" s="501" t="str">
        <f t="shared" si="70"/>
        <v/>
      </c>
      <c r="AE175" s="310" t="str">
        <f>IFERROR(ROUNDDOWN(ROUNDDOWN(ROUND(L175*VLOOKUP(K175,【参考】数式用!$A$2:$M$57,MATCH("処遇改善加算Ⅳ",【参考】数式用!$G$3:$M$3,0)+6,0),0),0)*AA175*0.5,0), "")</f>
        <v/>
      </c>
      <c r="AF175" s="321"/>
      <c r="AG175" s="322"/>
      <c r="AH175" s="322"/>
      <c r="AI175" s="321"/>
      <c r="AJ175" s="323"/>
      <c r="AK175" s="329"/>
      <c r="AL175" s="327" t="str">
        <f t="shared" si="71"/>
        <v/>
      </c>
      <c r="AM175" s="328" t="str">
        <f t="shared" si="72"/>
        <v/>
      </c>
      <c r="AN175" s="258"/>
      <c r="AO175" s="538" t="str">
        <f>IFERROR(VLOOKUP(K175,【参考】数式用!$A$2:$N$57,14,FALSE),"")</f>
        <v/>
      </c>
      <c r="AP175" s="538" t="str">
        <f t="shared" si="73"/>
        <v/>
      </c>
      <c r="AQ175" s="542" t="str">
        <f t="shared" si="74"/>
        <v/>
      </c>
      <c r="AR175" s="542" t="str">
        <f t="shared" si="75"/>
        <v>キャリアパス要件Ⅰ・Ⅱ_</v>
      </c>
      <c r="AS175" s="522" t="str">
        <f t="shared" si="76"/>
        <v>入力済</v>
      </c>
      <c r="AT175" s="538" t="str">
        <f t="shared" si="77"/>
        <v/>
      </c>
      <c r="AU175" s="522" t="str">
        <f t="shared" si="78"/>
        <v>入力済</v>
      </c>
      <c r="AV175" s="522" t="str">
        <f t="shared" si="79"/>
        <v/>
      </c>
      <c r="AW175" s="522" t="str">
        <f t="shared" si="80"/>
        <v/>
      </c>
      <c r="AX175" s="538" t="str">
        <f t="shared" si="81"/>
        <v/>
      </c>
      <c r="AY175" s="522" t="str">
        <f>IFERROR(VLOOKUP(K175,【参考】数式用!$AR$3:$AS$49, 2, FALSE), "")</f>
        <v/>
      </c>
      <c r="AZ175" s="538" t="str">
        <f t="shared" si="82"/>
        <v/>
      </c>
      <c r="BA175" s="541" t="str">
        <f t="shared" si="83"/>
        <v>入力済</v>
      </c>
      <c r="BB175" s="522" t="str">
        <f>IFERROR(VLOOKUP(K175,【参考】数式用!$AX$3:$AY$59, 2, FALSE), "")</f>
        <v/>
      </c>
      <c r="BC175" s="538" t="str">
        <f t="shared" si="84"/>
        <v/>
      </c>
      <c r="BD175" s="541" t="str">
        <f t="shared" si="85"/>
        <v>入力済</v>
      </c>
      <c r="BE175" s="541" t="str">
        <f t="shared" si="86"/>
        <v/>
      </c>
      <c r="BF175" s="541" t="str">
        <f t="shared" si="87"/>
        <v/>
      </c>
      <c r="BG175" s="541" t="str">
        <f t="shared" si="88"/>
        <v/>
      </c>
      <c r="BH175" s="541" t="str">
        <f t="shared" si="89"/>
        <v/>
      </c>
      <c r="BI175" s="541" t="str">
        <f t="shared" si="90"/>
        <v/>
      </c>
      <c r="BL175" t="str">
        <f t="shared" si="91"/>
        <v/>
      </c>
      <c r="BM175" t="str">
        <f t="shared" si="92"/>
        <v/>
      </c>
      <c r="BN175" t="str">
        <f t="shared" si="93"/>
        <v/>
      </c>
      <c r="BO175" s="548" t="str">
        <f>IF(BN175="対象",ROUNDDOWN(L175*VLOOKUP(K175,【参考】数式用!$A$4:$J$42,10,FALSE)*AA175,0),"")</f>
        <v/>
      </c>
      <c r="BP175" t="str">
        <f t="shared" si="94"/>
        <v/>
      </c>
    </row>
    <row r="176" spans="1:68" ht="109.95" customHeight="1" thickBot="1">
      <c r="A176" s="306">
        <v>164</v>
      </c>
      <c r="B176" s="687" t="str">
        <f>IF(基本情報入力シート!B198="","",基本情報入力シート!B198)</f>
        <v/>
      </c>
      <c r="C176" s="688"/>
      <c r="D176" s="688"/>
      <c r="E176" s="688"/>
      <c r="F176" s="689"/>
      <c r="G176" s="330" t="str">
        <f>IF(基本情報入力シート!L198="", "", 基本情報入力シート!L198)</f>
        <v/>
      </c>
      <c r="H176" s="330" t="str">
        <f>IF(基本情報入力シート!Q198="", "", 基本情報入力シート!Q198)</f>
        <v/>
      </c>
      <c r="I176" s="330" t="str">
        <f>IF(基本情報入力シート!V198="", "", 基本情報入力シート!V198)</f>
        <v/>
      </c>
      <c r="J176" s="330" t="str">
        <f>IF(基本情報入力シート!W198="", "", 基本情報入力シート!W198)</f>
        <v/>
      </c>
      <c r="K176" s="330" t="str">
        <f>IF(基本情報入力シート!Z198="", "", 基本情報入力シート!Z198)</f>
        <v/>
      </c>
      <c r="L176" s="331" t="str">
        <f>IF(基本情報入力シート!AF198=0, "",基本情報入力シート!AF198)</f>
        <v/>
      </c>
      <c r="M176" s="507" t="str">
        <f>IF('別紙様式2-2（個票（４、５月））'!M176="","",'別紙様式2-2（個票（４、５月））'!M176)</f>
        <v/>
      </c>
      <c r="N176" s="506" t="str">
        <f>IF('別紙様式2-2（個票（４、５月））'!N176="","",'別紙様式2-2（個票（４、５月））'!N176)</f>
        <v/>
      </c>
      <c r="O176" s="289"/>
      <c r="P176" s="537" t="str">
        <f>IFERROR(VLOOKUP(K176,【参考】数式用!$A$2:$M$57,MATCH(O176,【参考】数式用!$G$3:$M$3,0)+6,0),"")</f>
        <v/>
      </c>
      <c r="Q176" s="334" t="s">
        <v>113</v>
      </c>
      <c r="R176" s="335"/>
      <c r="S176" s="336" t="s">
        <v>178</v>
      </c>
      <c r="T176" s="335"/>
      <c r="U176" s="336" t="s">
        <v>179</v>
      </c>
      <c r="V176" s="335"/>
      <c r="W176" s="336" t="s">
        <v>178</v>
      </c>
      <c r="X176" s="335"/>
      <c r="Y176" s="336" t="s">
        <v>115</v>
      </c>
      <c r="Z176" s="336" t="s">
        <v>181</v>
      </c>
      <c r="AA176" s="336" t="str">
        <f t="shared" si="68"/>
        <v/>
      </c>
      <c r="AB176" s="337" t="s">
        <v>182</v>
      </c>
      <c r="AC176" s="309" t="str">
        <f t="shared" si="69"/>
        <v/>
      </c>
      <c r="AD176" s="501" t="str">
        <f t="shared" si="70"/>
        <v/>
      </c>
      <c r="AE176" s="310" t="str">
        <f>IFERROR(ROUNDDOWN(ROUNDDOWN(ROUND(L176*VLOOKUP(K176,【参考】数式用!$A$2:$M$57,MATCH("処遇改善加算Ⅳ",【参考】数式用!$G$3:$M$3,0)+6,0),0),0)*AA176*0.5,0), "")</f>
        <v/>
      </c>
      <c r="AF176" s="321"/>
      <c r="AG176" s="322"/>
      <c r="AH176" s="322"/>
      <c r="AI176" s="321"/>
      <c r="AJ176" s="323"/>
      <c r="AK176" s="329"/>
      <c r="AL176" s="327" t="str">
        <f t="shared" si="71"/>
        <v/>
      </c>
      <c r="AM176" s="328" t="str">
        <f t="shared" si="72"/>
        <v/>
      </c>
      <c r="AN176" s="258"/>
      <c r="AO176" s="538" t="str">
        <f>IFERROR(VLOOKUP(K176,【参考】数式用!$A$2:$N$57,14,FALSE),"")</f>
        <v/>
      </c>
      <c r="AP176" s="538" t="str">
        <f t="shared" si="73"/>
        <v/>
      </c>
      <c r="AQ176" s="542" t="str">
        <f t="shared" si="74"/>
        <v/>
      </c>
      <c r="AR176" s="542" t="str">
        <f t="shared" si="75"/>
        <v>キャリアパス要件Ⅰ・Ⅱ_</v>
      </c>
      <c r="AS176" s="522" t="str">
        <f t="shared" si="76"/>
        <v>入力済</v>
      </c>
      <c r="AT176" s="538" t="str">
        <f t="shared" si="77"/>
        <v/>
      </c>
      <c r="AU176" s="522" t="str">
        <f t="shared" si="78"/>
        <v>入力済</v>
      </c>
      <c r="AV176" s="522" t="str">
        <f t="shared" si="79"/>
        <v/>
      </c>
      <c r="AW176" s="522" t="str">
        <f t="shared" si="80"/>
        <v/>
      </c>
      <c r="AX176" s="538" t="str">
        <f t="shared" si="81"/>
        <v/>
      </c>
      <c r="AY176" s="522" t="str">
        <f>IFERROR(VLOOKUP(K176,【参考】数式用!$AR$3:$AS$49, 2, FALSE), "")</f>
        <v/>
      </c>
      <c r="AZ176" s="538" t="str">
        <f t="shared" si="82"/>
        <v/>
      </c>
      <c r="BA176" s="541" t="str">
        <f t="shared" si="83"/>
        <v>入力済</v>
      </c>
      <c r="BB176" s="522" t="str">
        <f>IFERROR(VLOOKUP(K176,【参考】数式用!$AX$3:$AY$59, 2, FALSE), "")</f>
        <v/>
      </c>
      <c r="BC176" s="538" t="str">
        <f t="shared" si="84"/>
        <v/>
      </c>
      <c r="BD176" s="541" t="str">
        <f t="shared" si="85"/>
        <v>入力済</v>
      </c>
      <c r="BE176" s="541" t="str">
        <f t="shared" si="86"/>
        <v/>
      </c>
      <c r="BF176" s="541" t="str">
        <f t="shared" si="87"/>
        <v/>
      </c>
      <c r="BG176" s="541" t="str">
        <f t="shared" si="88"/>
        <v/>
      </c>
      <c r="BH176" s="541" t="str">
        <f t="shared" si="89"/>
        <v/>
      </c>
      <c r="BI176" s="541" t="str">
        <f t="shared" si="90"/>
        <v/>
      </c>
      <c r="BL176" t="str">
        <f t="shared" si="91"/>
        <v/>
      </c>
      <c r="BM176" t="str">
        <f t="shared" si="92"/>
        <v/>
      </c>
      <c r="BN176" t="str">
        <f t="shared" si="93"/>
        <v/>
      </c>
      <c r="BO176" s="548" t="str">
        <f>IF(BN176="対象",ROUNDDOWN(L176*VLOOKUP(K176,【参考】数式用!$A$4:$J$42,10,FALSE)*AA176,0),"")</f>
        <v/>
      </c>
      <c r="BP176" t="str">
        <f t="shared" si="94"/>
        <v/>
      </c>
    </row>
    <row r="177" spans="1:68" ht="109.95" customHeight="1" thickBot="1">
      <c r="A177" s="306">
        <v>165</v>
      </c>
      <c r="B177" s="687" t="str">
        <f>IF(基本情報入力シート!B199="","",基本情報入力シート!B199)</f>
        <v/>
      </c>
      <c r="C177" s="688"/>
      <c r="D177" s="688"/>
      <c r="E177" s="688"/>
      <c r="F177" s="689"/>
      <c r="G177" s="330" t="str">
        <f>IF(基本情報入力シート!L199="", "", 基本情報入力シート!L199)</f>
        <v/>
      </c>
      <c r="H177" s="330" t="str">
        <f>IF(基本情報入力シート!Q199="", "", 基本情報入力シート!Q199)</f>
        <v/>
      </c>
      <c r="I177" s="330" t="str">
        <f>IF(基本情報入力シート!V199="", "", 基本情報入力シート!V199)</f>
        <v/>
      </c>
      <c r="J177" s="330" t="str">
        <f>IF(基本情報入力シート!W199="", "", 基本情報入力シート!W199)</f>
        <v/>
      </c>
      <c r="K177" s="330" t="str">
        <f>IF(基本情報入力シート!Z199="", "", 基本情報入力シート!Z199)</f>
        <v/>
      </c>
      <c r="L177" s="331" t="str">
        <f>IF(基本情報入力シート!AF199=0, "",基本情報入力シート!AF199)</f>
        <v/>
      </c>
      <c r="M177" s="507" t="str">
        <f>IF('別紙様式2-2（個票（４、５月））'!M177="","",'別紙様式2-2（個票（４、５月））'!M177)</f>
        <v/>
      </c>
      <c r="N177" s="506" t="str">
        <f>IF('別紙様式2-2（個票（４、５月））'!N177="","",'別紙様式2-2（個票（４、５月））'!N177)</f>
        <v/>
      </c>
      <c r="O177" s="289"/>
      <c r="P177" s="537" t="str">
        <f>IFERROR(VLOOKUP(K177,【参考】数式用!$A$2:$M$57,MATCH(O177,【参考】数式用!$G$3:$M$3,0)+6,0),"")</f>
        <v/>
      </c>
      <c r="Q177" s="334" t="s">
        <v>113</v>
      </c>
      <c r="R177" s="335"/>
      <c r="S177" s="336" t="s">
        <v>178</v>
      </c>
      <c r="T177" s="335"/>
      <c r="U177" s="336" t="s">
        <v>179</v>
      </c>
      <c r="V177" s="335"/>
      <c r="W177" s="336" t="s">
        <v>178</v>
      </c>
      <c r="X177" s="335"/>
      <c r="Y177" s="336" t="s">
        <v>115</v>
      </c>
      <c r="Z177" s="336" t="s">
        <v>181</v>
      </c>
      <c r="AA177" s="336" t="str">
        <f t="shared" ref="AA177:AA212" si="95">IF(R177&gt;=1,(V177*12+X177)-(R177*12+T177)+1,"")</f>
        <v/>
      </c>
      <c r="AB177" s="337" t="s">
        <v>182</v>
      </c>
      <c r="AC177" s="309" t="str">
        <f t="shared" ref="AC177:AC212" si="96">IFERROR(ROUNDDOWN(ROUND(L177*P177,0),0)*AA177,"")</f>
        <v/>
      </c>
      <c r="AD177" s="501" t="str">
        <f t="shared" ref="AD177:AD212" si="97">IFERROR(ROUNDDOWN(ROUND((L177*(P177-N177)),0),0)*AA177,"")</f>
        <v/>
      </c>
      <c r="AE177" s="310" t="str">
        <f>IFERROR(ROUNDDOWN(ROUNDDOWN(ROUND(L177*VLOOKUP(K177,【参考】数式用!$A$2:$M$57,MATCH("処遇改善加算Ⅳ",【参考】数式用!$G$3:$M$3,0)+6,0),0),0)*AA177*0.5,0), "")</f>
        <v/>
      </c>
      <c r="AF177" s="321"/>
      <c r="AG177" s="322"/>
      <c r="AH177" s="322"/>
      <c r="AI177" s="321"/>
      <c r="AJ177" s="323"/>
      <c r="AK177" s="329"/>
      <c r="AL177" s="327" t="str">
        <f t="shared" ref="AL177:AL212" si="98">IF(AND(O177&lt;&gt;"", OR(V177&lt;&gt;9,X177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IF(AND(AO177="加算対象外",O177&lt;&gt;"",AG177="―",AK177="―"),"このサービスについては、キャリアパス要件Ⅰ・Ⅱか令和８年度特例要件のどちらかの要件を満たしている必要があります",""))</f>
        <v/>
      </c>
      <c r="AM177" s="328" t="str">
        <f t="shared" ref="AM177:AM212" si="99">IF(O177="","",IF(OR(AND(COUNTIF(AQ177,"未入力")&gt;0,AF177=""),AND(COUNTIF(AS177,"未入力")&gt;0,AG177=""),AND(COUNTIF(AW177,"未入力")&gt;0,AI177=""),AND(COUNTIF(AO177:BD177,"AH列に色付け")&gt;0,AH177=""),AND(COUNTIF(AO177:BD177,"AG列に色付け")&gt;0,OR(AI177="",AI177=0)),AND(COUNTIF(AO177:BD177,"AJ列に色付け")&gt;0,AJ177=""),AND(COUNTIF(AO177:BD177,"AK列に色付け")&gt;0,AK177="",NOT(OR(BE177="AK列色消し",BF177="AK列色消し")))),"！記入が必要な欄（オレンジ色のセル）に空欄があります。空欄を埋めてください。",""))</f>
        <v/>
      </c>
      <c r="AN177" s="258"/>
      <c r="AO177" s="538" t="str">
        <f>IFERROR(VLOOKUP(K177,【参考】数式用!$A$2:$N$57,14,FALSE),"")</f>
        <v/>
      </c>
      <c r="AP177" s="538" t="str">
        <f t="shared" ref="AP177:AP212" si="100">IF(AND(K177&lt;&gt;""),"O列に色付け","")</f>
        <v/>
      </c>
      <c r="AQ177" s="542" t="str">
        <f t="shared" ref="AQ177:AQ212" si="101">IF(AND(AE177&lt;&gt;0,AE177&lt;&gt;"",AO177="加算対象"),IF(AF177="○","入力済","未入力"),"")</f>
        <v/>
      </c>
      <c r="AR177" s="542" t="str">
        <f t="shared" ref="AR177:AR212" si="102">"キャリアパス要件Ⅰ・Ⅱ_"&amp;AO177</f>
        <v>キャリアパス要件Ⅰ・Ⅱ_</v>
      </c>
      <c r="AS177" s="522" t="str">
        <f t="shared" ref="AS177:AS212" si="103">IF(AND(O177&lt;&gt;"", AG177=""), "未入力", "入力済")</f>
        <v>入力済</v>
      </c>
      <c r="AT177" s="538" t="str">
        <f t="shared" ref="AT177:AT212" si="104">IF(AND(O177&lt;&gt;"", O177&lt;&gt;"処遇改善加算Ⅳ",AO177="加算対象"),"AH列に色付け","")</f>
        <v/>
      </c>
      <c r="AU177" s="522" t="str">
        <f t="shared" ref="AU177:AU212" si="105">IF(AND(O177&lt;&gt;"", O177&lt;&gt;"処遇改善加算Ⅳ",O177&lt;&gt;"処遇改善加算", AH177=""), "未入力", "入力済")</f>
        <v>入力済</v>
      </c>
      <c r="AV177" s="522" t="str">
        <f t="shared" ref="AV177:AV212" si="106">IF(OR(ISNUMBER(SEARCH("処遇改善加算Ⅰ",O177)),ISNUMBER(SEARCH("処遇改善加算Ⅱ",O177))),"対象","")</f>
        <v/>
      </c>
      <c r="AW177" s="522" t="str">
        <f t="shared" ref="AW177:AW212" si="107">IF(AND(O177&lt;&gt;"", O177&lt;&gt;"処遇改善加算Ⅲ", O177&lt;&gt;"処遇改善加算Ⅳ",O177&lt;&gt;"処遇改善加算"),"対象", "")</f>
        <v/>
      </c>
      <c r="AX177" s="538" t="str">
        <f t="shared" ref="AX177:AX212" si="108">IF(AND(AW177=1, OR(AI177=0,AI177=""),AO177="加算対象"),"AH列に色付け","")</f>
        <v/>
      </c>
      <c r="AY177" s="522" t="str">
        <f>IFERROR(VLOOKUP(K177,【参考】数式用!$AR$3:$AS$49, 2, FALSE), "")</f>
        <v/>
      </c>
      <c r="AZ177" s="538" t="str">
        <f t="shared" ref="AZ177:AZ212" si="109">IF(AND(AO177="加算対象",OR(O177="処遇改善加算Ⅰイ",O177="処遇改善加算Ⅰロ")),"AJ列に色付け","")</f>
        <v/>
      </c>
      <c r="BA177" s="541" t="str">
        <f t="shared" ref="BA177:BA212" si="110">IF(AND(OR(O177="処遇改善加算Ⅰイ",O177="処遇改善加算Ⅰロ"), AJ177=""), "未入力","入力済")</f>
        <v>入力済</v>
      </c>
      <c r="BB177" s="522" t="str">
        <f>IFERROR(VLOOKUP(K177,【参考】数式用!$AX$3:$AY$59, 2, FALSE), "")</f>
        <v/>
      </c>
      <c r="BC177" s="538" t="str">
        <f t="shared" ref="BC177:BC212" si="111">IF(OR(COUNTIF(AG177:AI177,"*令和８年度特例要件を*")&gt;0,ISNUMBER(SEARCH("処遇改善加算Ⅰロ",O177)),ISNUMBER(SEARCH("処遇改善加算Ⅱロ",O177)),AO177="加算対象外"),"AK列に色付け","")</f>
        <v/>
      </c>
      <c r="BD177" s="541" t="str">
        <f t="shared" ref="BD177:BD212" si="112">IF(AND(COUNTIF(AG177:AI177,"*令和８年度特例要件を*")&gt;0,AK177=""), "未入力","入力済")</f>
        <v>入力済</v>
      </c>
      <c r="BE177" s="541" t="str">
        <f t="shared" ref="BE177:BE212" si="113">IF(OR(ISNUMBER(SEARCH("処遇改善加算Ⅰロ",O177)),ISNUMBER(SEARCH("処遇改善加算Ⅱロ",O177))),"",IF(AND(BC177="AK列に色付け",AG177="○",AH177="○",AI177&gt;=1),"AK列色消し",""))</f>
        <v/>
      </c>
      <c r="BF177" s="541" t="str">
        <f t="shared" ref="BF177:BF212" si="114">IF(AND(O177="処遇改善加算",AG177="○"),"AK列色消し","")</f>
        <v/>
      </c>
      <c r="BG177" s="541" t="str">
        <f t="shared" ref="BG177:BG212" si="115">IF(OR(TRIM(BC177)="",BE177="AK列色消し",BF177="AK列色消し"),"","入力必要")</f>
        <v/>
      </c>
      <c r="BH177" s="541" t="str">
        <f t="shared" ref="BH177:BH212" si="116">IF(AND(BE177="",BG177="入力必要"),IF(AK177="","未入力","入力済"),"")</f>
        <v/>
      </c>
      <c r="BI177" s="541" t="str">
        <f t="shared" ref="BI177:BI212" si="117">G177</f>
        <v/>
      </c>
      <c r="BL177" t="str">
        <f t="shared" ref="BL177:BL212" si="118">IF(AND(K177&lt;&gt;"",K177&lt;&gt;"計画相談支援",K177&lt;&gt;"地域相談支援（地域定着支援）",K177&lt;&gt;"地域相談支援（地域移行支援）",K177&lt;&gt;"障害児相談支援"),"O列に色付け","")</f>
        <v/>
      </c>
      <c r="BM177" t="str">
        <f t="shared" ref="BM177:BM212" si="119">IF(OR(O177="処遇改善加算Ⅰロ",O177="処遇改善加算Ⅱロ"),"対象","")</f>
        <v/>
      </c>
      <c r="BN177" t="str">
        <f t="shared" ref="BN177:BN212" si="120">IF(BM177="","",IF(OR(K177="重度障害者等包括支援",K177="施設入所支援",K177="短期入所",K177="就労定着支援",K177="居宅訪問型児童発達支援",K177="保育所等訪問支援"),"特例","対象"))</f>
        <v/>
      </c>
      <c r="BO177" s="548" t="str">
        <f>IF(BN177="対象",ROUNDDOWN(L177*VLOOKUP(K177,【参考】数式用!$A$4:$J$42,10,FALSE)*AA177,0),"")</f>
        <v/>
      </c>
      <c r="BP177" t="str">
        <f t="shared" ref="BP177:BP212" si="121">IF(BN177="特例",AC177,"")</f>
        <v/>
      </c>
    </row>
    <row r="178" spans="1:68" ht="109.95" customHeight="1" thickBot="1">
      <c r="A178" s="306">
        <v>166</v>
      </c>
      <c r="B178" s="687" t="str">
        <f>IF(基本情報入力シート!B200="","",基本情報入力シート!B200)</f>
        <v/>
      </c>
      <c r="C178" s="688"/>
      <c r="D178" s="688"/>
      <c r="E178" s="688"/>
      <c r="F178" s="689"/>
      <c r="G178" s="330" t="str">
        <f>IF(基本情報入力シート!L200="", "", 基本情報入力シート!L200)</f>
        <v/>
      </c>
      <c r="H178" s="330" t="str">
        <f>IF(基本情報入力シート!Q200="", "", 基本情報入力シート!Q200)</f>
        <v/>
      </c>
      <c r="I178" s="330" t="str">
        <f>IF(基本情報入力シート!V200="", "", 基本情報入力シート!V200)</f>
        <v/>
      </c>
      <c r="J178" s="330" t="str">
        <f>IF(基本情報入力シート!W200="", "", 基本情報入力シート!W200)</f>
        <v/>
      </c>
      <c r="K178" s="330" t="str">
        <f>IF(基本情報入力シート!Z200="", "", 基本情報入力シート!Z200)</f>
        <v/>
      </c>
      <c r="L178" s="331" t="str">
        <f>IF(基本情報入力シート!AF200=0, "",基本情報入力シート!AF200)</f>
        <v/>
      </c>
      <c r="M178" s="507" t="str">
        <f>IF('別紙様式2-2（個票（４、５月））'!M178="","",'別紙様式2-2（個票（４、５月））'!M178)</f>
        <v/>
      </c>
      <c r="N178" s="506" t="str">
        <f>IF('別紙様式2-2（個票（４、５月））'!N178="","",'別紙様式2-2（個票（４、５月））'!N178)</f>
        <v/>
      </c>
      <c r="O178" s="289"/>
      <c r="P178" s="537" t="str">
        <f>IFERROR(VLOOKUP(K178,【参考】数式用!$A$2:$M$57,MATCH(O178,【参考】数式用!$G$3:$M$3,0)+6,0),"")</f>
        <v/>
      </c>
      <c r="Q178" s="334" t="s">
        <v>113</v>
      </c>
      <c r="R178" s="335"/>
      <c r="S178" s="336" t="s">
        <v>178</v>
      </c>
      <c r="T178" s="335"/>
      <c r="U178" s="336" t="s">
        <v>179</v>
      </c>
      <c r="V178" s="335"/>
      <c r="W178" s="336" t="s">
        <v>178</v>
      </c>
      <c r="X178" s="335"/>
      <c r="Y178" s="336" t="s">
        <v>115</v>
      </c>
      <c r="Z178" s="336" t="s">
        <v>181</v>
      </c>
      <c r="AA178" s="336" t="str">
        <f t="shared" si="95"/>
        <v/>
      </c>
      <c r="AB178" s="337" t="s">
        <v>182</v>
      </c>
      <c r="AC178" s="309" t="str">
        <f t="shared" si="96"/>
        <v/>
      </c>
      <c r="AD178" s="501" t="str">
        <f t="shared" si="97"/>
        <v/>
      </c>
      <c r="AE178" s="310" t="str">
        <f>IFERROR(ROUNDDOWN(ROUNDDOWN(ROUND(L178*VLOOKUP(K178,【参考】数式用!$A$2:$M$57,MATCH("処遇改善加算Ⅳ",【参考】数式用!$G$3:$M$3,0)+6,0),0),0)*AA178*0.5,0), "")</f>
        <v/>
      </c>
      <c r="AF178" s="321"/>
      <c r="AG178" s="322"/>
      <c r="AH178" s="322"/>
      <c r="AI178" s="321"/>
      <c r="AJ178" s="323"/>
      <c r="AK178" s="329"/>
      <c r="AL178" s="327" t="str">
        <f t="shared" si="98"/>
        <v/>
      </c>
      <c r="AM178" s="328" t="str">
        <f t="shared" si="99"/>
        <v/>
      </c>
      <c r="AN178" s="258"/>
      <c r="AO178" s="538" t="str">
        <f>IFERROR(VLOOKUP(K178,【参考】数式用!$A$2:$N$57,14,FALSE),"")</f>
        <v/>
      </c>
      <c r="AP178" s="538" t="str">
        <f t="shared" si="100"/>
        <v/>
      </c>
      <c r="AQ178" s="542" t="str">
        <f t="shared" si="101"/>
        <v/>
      </c>
      <c r="AR178" s="542" t="str">
        <f t="shared" si="102"/>
        <v>キャリアパス要件Ⅰ・Ⅱ_</v>
      </c>
      <c r="AS178" s="522" t="str">
        <f t="shared" si="103"/>
        <v>入力済</v>
      </c>
      <c r="AT178" s="538" t="str">
        <f t="shared" si="104"/>
        <v/>
      </c>
      <c r="AU178" s="522" t="str">
        <f t="shared" si="105"/>
        <v>入力済</v>
      </c>
      <c r="AV178" s="522" t="str">
        <f t="shared" si="106"/>
        <v/>
      </c>
      <c r="AW178" s="522" t="str">
        <f t="shared" si="107"/>
        <v/>
      </c>
      <c r="AX178" s="538" t="str">
        <f t="shared" si="108"/>
        <v/>
      </c>
      <c r="AY178" s="522" t="str">
        <f>IFERROR(VLOOKUP(K178,【参考】数式用!$AR$3:$AS$49, 2, FALSE), "")</f>
        <v/>
      </c>
      <c r="AZ178" s="538" t="str">
        <f t="shared" si="109"/>
        <v/>
      </c>
      <c r="BA178" s="541" t="str">
        <f t="shared" si="110"/>
        <v>入力済</v>
      </c>
      <c r="BB178" s="522" t="str">
        <f>IFERROR(VLOOKUP(K178,【参考】数式用!$AX$3:$AY$59, 2, FALSE), "")</f>
        <v/>
      </c>
      <c r="BC178" s="538" t="str">
        <f t="shared" si="111"/>
        <v/>
      </c>
      <c r="BD178" s="541" t="str">
        <f t="shared" si="112"/>
        <v>入力済</v>
      </c>
      <c r="BE178" s="541" t="str">
        <f t="shared" si="113"/>
        <v/>
      </c>
      <c r="BF178" s="541" t="str">
        <f t="shared" si="114"/>
        <v/>
      </c>
      <c r="BG178" s="541" t="str">
        <f t="shared" si="115"/>
        <v/>
      </c>
      <c r="BH178" s="541" t="str">
        <f t="shared" si="116"/>
        <v/>
      </c>
      <c r="BI178" s="541" t="str">
        <f t="shared" si="117"/>
        <v/>
      </c>
      <c r="BL178" t="str">
        <f t="shared" si="118"/>
        <v/>
      </c>
      <c r="BM178" t="str">
        <f t="shared" si="119"/>
        <v/>
      </c>
      <c r="BN178" t="str">
        <f t="shared" si="120"/>
        <v/>
      </c>
      <c r="BO178" s="548" t="str">
        <f>IF(BN178="対象",ROUNDDOWN(L178*VLOOKUP(K178,【参考】数式用!$A$4:$J$42,10,FALSE)*AA178,0),"")</f>
        <v/>
      </c>
      <c r="BP178" t="str">
        <f t="shared" si="121"/>
        <v/>
      </c>
    </row>
    <row r="179" spans="1:68" ht="109.95" customHeight="1" thickBot="1">
      <c r="A179" s="306">
        <v>167</v>
      </c>
      <c r="B179" s="687" t="str">
        <f>IF(基本情報入力シート!B201="","",基本情報入力シート!B201)</f>
        <v/>
      </c>
      <c r="C179" s="688"/>
      <c r="D179" s="688"/>
      <c r="E179" s="688"/>
      <c r="F179" s="689"/>
      <c r="G179" s="330" t="str">
        <f>IF(基本情報入力シート!L201="", "", 基本情報入力シート!L201)</f>
        <v/>
      </c>
      <c r="H179" s="330" t="str">
        <f>IF(基本情報入力シート!Q201="", "", 基本情報入力シート!Q201)</f>
        <v/>
      </c>
      <c r="I179" s="330" t="str">
        <f>IF(基本情報入力シート!V201="", "", 基本情報入力シート!V201)</f>
        <v/>
      </c>
      <c r="J179" s="330" t="str">
        <f>IF(基本情報入力シート!W201="", "", 基本情報入力シート!W201)</f>
        <v/>
      </c>
      <c r="K179" s="330" t="str">
        <f>IF(基本情報入力シート!Z201="", "", 基本情報入力シート!Z201)</f>
        <v/>
      </c>
      <c r="L179" s="331" t="str">
        <f>IF(基本情報入力シート!AF201=0, "",基本情報入力シート!AF201)</f>
        <v/>
      </c>
      <c r="M179" s="507" t="str">
        <f>IF('別紙様式2-2（個票（４、５月））'!M179="","",'別紙様式2-2（個票（４、５月））'!M179)</f>
        <v/>
      </c>
      <c r="N179" s="506" t="str">
        <f>IF('別紙様式2-2（個票（４、５月））'!N179="","",'別紙様式2-2（個票（４、５月））'!N179)</f>
        <v/>
      </c>
      <c r="O179" s="289"/>
      <c r="P179" s="537" t="str">
        <f>IFERROR(VLOOKUP(K179,【参考】数式用!$A$2:$M$57,MATCH(O179,【参考】数式用!$G$3:$M$3,0)+6,0),"")</f>
        <v/>
      </c>
      <c r="Q179" s="334" t="s">
        <v>113</v>
      </c>
      <c r="R179" s="335"/>
      <c r="S179" s="336" t="s">
        <v>178</v>
      </c>
      <c r="T179" s="335"/>
      <c r="U179" s="336" t="s">
        <v>179</v>
      </c>
      <c r="V179" s="335"/>
      <c r="W179" s="336" t="s">
        <v>178</v>
      </c>
      <c r="X179" s="335"/>
      <c r="Y179" s="336" t="s">
        <v>115</v>
      </c>
      <c r="Z179" s="336" t="s">
        <v>181</v>
      </c>
      <c r="AA179" s="336" t="str">
        <f t="shared" si="95"/>
        <v/>
      </c>
      <c r="AB179" s="337" t="s">
        <v>182</v>
      </c>
      <c r="AC179" s="309" t="str">
        <f t="shared" si="96"/>
        <v/>
      </c>
      <c r="AD179" s="501" t="str">
        <f t="shared" si="97"/>
        <v/>
      </c>
      <c r="AE179" s="310" t="str">
        <f>IFERROR(ROUNDDOWN(ROUNDDOWN(ROUND(L179*VLOOKUP(K179,【参考】数式用!$A$2:$M$57,MATCH("処遇改善加算Ⅳ",【参考】数式用!$G$3:$M$3,0)+6,0),0),0)*AA179*0.5,0), "")</f>
        <v/>
      </c>
      <c r="AF179" s="321"/>
      <c r="AG179" s="322"/>
      <c r="AH179" s="322"/>
      <c r="AI179" s="321"/>
      <c r="AJ179" s="323"/>
      <c r="AK179" s="329"/>
      <c r="AL179" s="327" t="str">
        <f t="shared" si="98"/>
        <v/>
      </c>
      <c r="AM179" s="328" t="str">
        <f t="shared" si="99"/>
        <v/>
      </c>
      <c r="AN179" s="258"/>
      <c r="AO179" s="538" t="str">
        <f>IFERROR(VLOOKUP(K179,【参考】数式用!$A$2:$N$57,14,FALSE),"")</f>
        <v/>
      </c>
      <c r="AP179" s="538" t="str">
        <f t="shared" si="100"/>
        <v/>
      </c>
      <c r="AQ179" s="542" t="str">
        <f t="shared" si="101"/>
        <v/>
      </c>
      <c r="AR179" s="542" t="str">
        <f t="shared" si="102"/>
        <v>キャリアパス要件Ⅰ・Ⅱ_</v>
      </c>
      <c r="AS179" s="522" t="str">
        <f t="shared" si="103"/>
        <v>入力済</v>
      </c>
      <c r="AT179" s="538" t="str">
        <f t="shared" si="104"/>
        <v/>
      </c>
      <c r="AU179" s="522" t="str">
        <f t="shared" si="105"/>
        <v>入力済</v>
      </c>
      <c r="AV179" s="522" t="str">
        <f t="shared" si="106"/>
        <v/>
      </c>
      <c r="AW179" s="522" t="str">
        <f t="shared" si="107"/>
        <v/>
      </c>
      <c r="AX179" s="538" t="str">
        <f t="shared" si="108"/>
        <v/>
      </c>
      <c r="AY179" s="522" t="str">
        <f>IFERROR(VLOOKUP(K179,【参考】数式用!$AR$3:$AS$49, 2, FALSE), "")</f>
        <v/>
      </c>
      <c r="AZ179" s="538" t="str">
        <f t="shared" si="109"/>
        <v/>
      </c>
      <c r="BA179" s="541" t="str">
        <f t="shared" si="110"/>
        <v>入力済</v>
      </c>
      <c r="BB179" s="522" t="str">
        <f>IFERROR(VLOOKUP(K179,【参考】数式用!$AX$3:$AY$59, 2, FALSE), "")</f>
        <v/>
      </c>
      <c r="BC179" s="538" t="str">
        <f t="shared" si="111"/>
        <v/>
      </c>
      <c r="BD179" s="541" t="str">
        <f t="shared" si="112"/>
        <v>入力済</v>
      </c>
      <c r="BE179" s="541" t="str">
        <f t="shared" si="113"/>
        <v/>
      </c>
      <c r="BF179" s="541" t="str">
        <f t="shared" si="114"/>
        <v/>
      </c>
      <c r="BG179" s="541" t="str">
        <f t="shared" si="115"/>
        <v/>
      </c>
      <c r="BH179" s="541" t="str">
        <f t="shared" si="116"/>
        <v/>
      </c>
      <c r="BI179" s="541" t="str">
        <f t="shared" si="117"/>
        <v/>
      </c>
      <c r="BL179" t="str">
        <f t="shared" si="118"/>
        <v/>
      </c>
      <c r="BM179" t="str">
        <f t="shared" si="119"/>
        <v/>
      </c>
      <c r="BN179" t="str">
        <f t="shared" si="120"/>
        <v/>
      </c>
      <c r="BO179" s="548" t="str">
        <f>IF(BN179="対象",ROUNDDOWN(L179*VLOOKUP(K179,【参考】数式用!$A$4:$J$42,10,FALSE)*AA179,0),"")</f>
        <v/>
      </c>
      <c r="BP179" t="str">
        <f t="shared" si="121"/>
        <v/>
      </c>
    </row>
    <row r="180" spans="1:68" ht="109.95" customHeight="1" thickBot="1">
      <c r="A180" s="306">
        <v>168</v>
      </c>
      <c r="B180" s="687" t="str">
        <f>IF(基本情報入力シート!B202="","",基本情報入力シート!B202)</f>
        <v/>
      </c>
      <c r="C180" s="688"/>
      <c r="D180" s="688"/>
      <c r="E180" s="688"/>
      <c r="F180" s="689"/>
      <c r="G180" s="330" t="str">
        <f>IF(基本情報入力シート!L202="", "", 基本情報入力シート!L202)</f>
        <v/>
      </c>
      <c r="H180" s="330" t="str">
        <f>IF(基本情報入力シート!Q202="", "", 基本情報入力シート!Q202)</f>
        <v/>
      </c>
      <c r="I180" s="330" t="str">
        <f>IF(基本情報入力シート!V202="", "", 基本情報入力シート!V202)</f>
        <v/>
      </c>
      <c r="J180" s="330" t="str">
        <f>IF(基本情報入力シート!W202="", "", 基本情報入力シート!W202)</f>
        <v/>
      </c>
      <c r="K180" s="330" t="str">
        <f>IF(基本情報入力シート!Z202="", "", 基本情報入力シート!Z202)</f>
        <v/>
      </c>
      <c r="L180" s="331" t="str">
        <f>IF(基本情報入力シート!AF202=0, "",基本情報入力シート!AF202)</f>
        <v/>
      </c>
      <c r="M180" s="507" t="str">
        <f>IF('別紙様式2-2（個票（４、５月））'!M180="","",'別紙様式2-2（個票（４、５月））'!M180)</f>
        <v/>
      </c>
      <c r="N180" s="506" t="str">
        <f>IF('別紙様式2-2（個票（４、５月））'!N180="","",'別紙様式2-2（個票（４、５月））'!N180)</f>
        <v/>
      </c>
      <c r="O180" s="289"/>
      <c r="P180" s="537" t="str">
        <f>IFERROR(VLOOKUP(K180,【参考】数式用!$A$2:$M$57,MATCH(O180,【参考】数式用!$G$3:$M$3,0)+6,0),"")</f>
        <v/>
      </c>
      <c r="Q180" s="334" t="s">
        <v>113</v>
      </c>
      <c r="R180" s="335"/>
      <c r="S180" s="336" t="s">
        <v>178</v>
      </c>
      <c r="T180" s="335"/>
      <c r="U180" s="336" t="s">
        <v>179</v>
      </c>
      <c r="V180" s="335"/>
      <c r="W180" s="336" t="s">
        <v>178</v>
      </c>
      <c r="X180" s="335"/>
      <c r="Y180" s="336" t="s">
        <v>115</v>
      </c>
      <c r="Z180" s="336" t="s">
        <v>181</v>
      </c>
      <c r="AA180" s="336" t="str">
        <f t="shared" si="95"/>
        <v/>
      </c>
      <c r="AB180" s="337" t="s">
        <v>182</v>
      </c>
      <c r="AC180" s="309" t="str">
        <f t="shared" si="96"/>
        <v/>
      </c>
      <c r="AD180" s="501" t="str">
        <f t="shared" si="97"/>
        <v/>
      </c>
      <c r="AE180" s="310" t="str">
        <f>IFERROR(ROUNDDOWN(ROUNDDOWN(ROUND(L180*VLOOKUP(K180,【参考】数式用!$A$2:$M$57,MATCH("処遇改善加算Ⅳ",【参考】数式用!$G$3:$M$3,0)+6,0),0),0)*AA180*0.5,0), "")</f>
        <v/>
      </c>
      <c r="AF180" s="321"/>
      <c r="AG180" s="322"/>
      <c r="AH180" s="322"/>
      <c r="AI180" s="321"/>
      <c r="AJ180" s="323"/>
      <c r="AK180" s="329"/>
      <c r="AL180" s="327" t="str">
        <f t="shared" si="98"/>
        <v/>
      </c>
      <c r="AM180" s="328" t="str">
        <f t="shared" si="99"/>
        <v/>
      </c>
      <c r="AN180" s="258"/>
      <c r="AO180" s="538" t="str">
        <f>IFERROR(VLOOKUP(K180,【参考】数式用!$A$2:$N$57,14,FALSE),"")</f>
        <v/>
      </c>
      <c r="AP180" s="538" t="str">
        <f t="shared" si="100"/>
        <v/>
      </c>
      <c r="AQ180" s="542" t="str">
        <f t="shared" si="101"/>
        <v/>
      </c>
      <c r="AR180" s="542" t="str">
        <f t="shared" si="102"/>
        <v>キャリアパス要件Ⅰ・Ⅱ_</v>
      </c>
      <c r="AS180" s="522" t="str">
        <f t="shared" si="103"/>
        <v>入力済</v>
      </c>
      <c r="AT180" s="538" t="str">
        <f t="shared" si="104"/>
        <v/>
      </c>
      <c r="AU180" s="522" t="str">
        <f t="shared" si="105"/>
        <v>入力済</v>
      </c>
      <c r="AV180" s="522" t="str">
        <f t="shared" si="106"/>
        <v/>
      </c>
      <c r="AW180" s="522" t="str">
        <f t="shared" si="107"/>
        <v/>
      </c>
      <c r="AX180" s="538" t="str">
        <f t="shared" si="108"/>
        <v/>
      </c>
      <c r="AY180" s="522" t="str">
        <f>IFERROR(VLOOKUP(K180,【参考】数式用!$AR$3:$AS$49, 2, FALSE), "")</f>
        <v/>
      </c>
      <c r="AZ180" s="538" t="str">
        <f t="shared" si="109"/>
        <v/>
      </c>
      <c r="BA180" s="541" t="str">
        <f t="shared" si="110"/>
        <v>入力済</v>
      </c>
      <c r="BB180" s="522" t="str">
        <f>IFERROR(VLOOKUP(K180,【参考】数式用!$AX$3:$AY$59, 2, FALSE), "")</f>
        <v/>
      </c>
      <c r="BC180" s="538" t="str">
        <f t="shared" si="111"/>
        <v/>
      </c>
      <c r="BD180" s="541" t="str">
        <f t="shared" si="112"/>
        <v>入力済</v>
      </c>
      <c r="BE180" s="541" t="str">
        <f t="shared" si="113"/>
        <v/>
      </c>
      <c r="BF180" s="541" t="str">
        <f t="shared" si="114"/>
        <v/>
      </c>
      <c r="BG180" s="541" t="str">
        <f t="shared" si="115"/>
        <v/>
      </c>
      <c r="BH180" s="541" t="str">
        <f t="shared" si="116"/>
        <v/>
      </c>
      <c r="BI180" s="541" t="str">
        <f t="shared" si="117"/>
        <v/>
      </c>
      <c r="BL180" t="str">
        <f t="shared" si="118"/>
        <v/>
      </c>
      <c r="BM180" t="str">
        <f t="shared" si="119"/>
        <v/>
      </c>
      <c r="BN180" t="str">
        <f t="shared" si="120"/>
        <v/>
      </c>
      <c r="BO180" s="548" t="str">
        <f>IF(BN180="対象",ROUNDDOWN(L180*VLOOKUP(K180,【参考】数式用!$A$4:$J$42,10,FALSE)*AA180,0),"")</f>
        <v/>
      </c>
      <c r="BP180" t="str">
        <f t="shared" si="121"/>
        <v/>
      </c>
    </row>
    <row r="181" spans="1:68" ht="109.95" customHeight="1" thickBot="1">
      <c r="A181" s="306">
        <v>169</v>
      </c>
      <c r="B181" s="687" t="str">
        <f>IF(基本情報入力シート!B203="","",基本情報入力シート!B203)</f>
        <v/>
      </c>
      <c r="C181" s="688"/>
      <c r="D181" s="688"/>
      <c r="E181" s="688"/>
      <c r="F181" s="689"/>
      <c r="G181" s="330" t="str">
        <f>IF(基本情報入力シート!L203="", "", 基本情報入力シート!L203)</f>
        <v/>
      </c>
      <c r="H181" s="330" t="str">
        <f>IF(基本情報入力シート!Q203="", "", 基本情報入力シート!Q203)</f>
        <v/>
      </c>
      <c r="I181" s="330" t="str">
        <f>IF(基本情報入力シート!V203="", "", 基本情報入力シート!V203)</f>
        <v/>
      </c>
      <c r="J181" s="330" t="str">
        <f>IF(基本情報入力シート!W203="", "", 基本情報入力シート!W203)</f>
        <v/>
      </c>
      <c r="K181" s="330" t="str">
        <f>IF(基本情報入力シート!Z203="", "", 基本情報入力シート!Z203)</f>
        <v/>
      </c>
      <c r="L181" s="331" t="str">
        <f>IF(基本情報入力シート!AF203=0, "",基本情報入力シート!AF203)</f>
        <v/>
      </c>
      <c r="M181" s="507" t="str">
        <f>IF('別紙様式2-2（個票（４、５月））'!M181="","",'別紙様式2-2（個票（４、５月））'!M181)</f>
        <v/>
      </c>
      <c r="N181" s="506" t="str">
        <f>IF('別紙様式2-2（個票（４、５月））'!N181="","",'別紙様式2-2（個票（４、５月））'!N181)</f>
        <v/>
      </c>
      <c r="O181" s="289"/>
      <c r="P181" s="537" t="str">
        <f>IFERROR(VLOOKUP(K181,【参考】数式用!$A$2:$M$57,MATCH(O181,【参考】数式用!$G$3:$M$3,0)+6,0),"")</f>
        <v/>
      </c>
      <c r="Q181" s="334" t="s">
        <v>113</v>
      </c>
      <c r="R181" s="335"/>
      <c r="S181" s="336" t="s">
        <v>178</v>
      </c>
      <c r="T181" s="335"/>
      <c r="U181" s="336" t="s">
        <v>179</v>
      </c>
      <c r="V181" s="335"/>
      <c r="W181" s="336" t="s">
        <v>178</v>
      </c>
      <c r="X181" s="335"/>
      <c r="Y181" s="336" t="s">
        <v>115</v>
      </c>
      <c r="Z181" s="336" t="s">
        <v>181</v>
      </c>
      <c r="AA181" s="336" t="str">
        <f t="shared" si="95"/>
        <v/>
      </c>
      <c r="AB181" s="337" t="s">
        <v>182</v>
      </c>
      <c r="AC181" s="309" t="str">
        <f t="shared" si="96"/>
        <v/>
      </c>
      <c r="AD181" s="501" t="str">
        <f t="shared" si="97"/>
        <v/>
      </c>
      <c r="AE181" s="310" t="str">
        <f>IFERROR(ROUNDDOWN(ROUNDDOWN(ROUND(L181*VLOOKUP(K181,【参考】数式用!$A$2:$M$57,MATCH("処遇改善加算Ⅳ",【参考】数式用!$G$3:$M$3,0)+6,0),0),0)*AA181*0.5,0), "")</f>
        <v/>
      </c>
      <c r="AF181" s="321"/>
      <c r="AG181" s="322"/>
      <c r="AH181" s="322"/>
      <c r="AI181" s="321"/>
      <c r="AJ181" s="323"/>
      <c r="AK181" s="329"/>
      <c r="AL181" s="327" t="str">
        <f t="shared" si="98"/>
        <v/>
      </c>
      <c r="AM181" s="328" t="str">
        <f t="shared" si="99"/>
        <v/>
      </c>
      <c r="AN181" s="258"/>
      <c r="AO181" s="538" t="str">
        <f>IFERROR(VLOOKUP(K181,【参考】数式用!$A$2:$N$57,14,FALSE),"")</f>
        <v/>
      </c>
      <c r="AP181" s="538" t="str">
        <f t="shared" si="100"/>
        <v/>
      </c>
      <c r="AQ181" s="542" t="str">
        <f t="shared" si="101"/>
        <v/>
      </c>
      <c r="AR181" s="542" t="str">
        <f t="shared" si="102"/>
        <v>キャリアパス要件Ⅰ・Ⅱ_</v>
      </c>
      <c r="AS181" s="522" t="str">
        <f t="shared" si="103"/>
        <v>入力済</v>
      </c>
      <c r="AT181" s="538" t="str">
        <f t="shared" si="104"/>
        <v/>
      </c>
      <c r="AU181" s="522" t="str">
        <f t="shared" si="105"/>
        <v>入力済</v>
      </c>
      <c r="AV181" s="522" t="str">
        <f t="shared" si="106"/>
        <v/>
      </c>
      <c r="AW181" s="522" t="str">
        <f t="shared" si="107"/>
        <v/>
      </c>
      <c r="AX181" s="538" t="str">
        <f t="shared" si="108"/>
        <v/>
      </c>
      <c r="AY181" s="522" t="str">
        <f>IFERROR(VLOOKUP(K181,【参考】数式用!$AR$3:$AS$49, 2, FALSE), "")</f>
        <v/>
      </c>
      <c r="AZ181" s="538" t="str">
        <f t="shared" si="109"/>
        <v/>
      </c>
      <c r="BA181" s="541" t="str">
        <f t="shared" si="110"/>
        <v>入力済</v>
      </c>
      <c r="BB181" s="522" t="str">
        <f>IFERROR(VLOOKUP(K181,【参考】数式用!$AX$3:$AY$59, 2, FALSE), "")</f>
        <v/>
      </c>
      <c r="BC181" s="538" t="str">
        <f t="shared" si="111"/>
        <v/>
      </c>
      <c r="BD181" s="541" t="str">
        <f t="shared" si="112"/>
        <v>入力済</v>
      </c>
      <c r="BE181" s="541" t="str">
        <f t="shared" si="113"/>
        <v/>
      </c>
      <c r="BF181" s="541" t="str">
        <f t="shared" si="114"/>
        <v/>
      </c>
      <c r="BG181" s="541" t="str">
        <f t="shared" si="115"/>
        <v/>
      </c>
      <c r="BH181" s="541" t="str">
        <f t="shared" si="116"/>
        <v/>
      </c>
      <c r="BI181" s="541" t="str">
        <f t="shared" si="117"/>
        <v/>
      </c>
      <c r="BL181" t="str">
        <f t="shared" si="118"/>
        <v/>
      </c>
      <c r="BM181" t="str">
        <f t="shared" si="119"/>
        <v/>
      </c>
      <c r="BN181" t="str">
        <f t="shared" si="120"/>
        <v/>
      </c>
      <c r="BO181" s="548" t="str">
        <f>IF(BN181="対象",ROUNDDOWN(L181*VLOOKUP(K181,【参考】数式用!$A$4:$J$42,10,FALSE)*AA181,0),"")</f>
        <v/>
      </c>
      <c r="BP181" t="str">
        <f t="shared" si="121"/>
        <v/>
      </c>
    </row>
    <row r="182" spans="1:68" ht="109.95" customHeight="1" thickBot="1">
      <c r="A182" s="306">
        <v>170</v>
      </c>
      <c r="B182" s="687" t="str">
        <f>IF(基本情報入力シート!B204="","",基本情報入力シート!B204)</f>
        <v/>
      </c>
      <c r="C182" s="688"/>
      <c r="D182" s="688"/>
      <c r="E182" s="688"/>
      <c r="F182" s="689"/>
      <c r="G182" s="330" t="str">
        <f>IF(基本情報入力シート!L204="", "", 基本情報入力シート!L204)</f>
        <v/>
      </c>
      <c r="H182" s="330" t="str">
        <f>IF(基本情報入力シート!Q204="", "", 基本情報入力シート!Q204)</f>
        <v/>
      </c>
      <c r="I182" s="330" t="str">
        <f>IF(基本情報入力シート!V204="", "", 基本情報入力シート!V204)</f>
        <v/>
      </c>
      <c r="J182" s="330" t="str">
        <f>IF(基本情報入力シート!W204="", "", 基本情報入力シート!W204)</f>
        <v/>
      </c>
      <c r="K182" s="330" t="str">
        <f>IF(基本情報入力シート!Z204="", "", 基本情報入力シート!Z204)</f>
        <v/>
      </c>
      <c r="L182" s="331" t="str">
        <f>IF(基本情報入力シート!AF204=0, "",基本情報入力シート!AF204)</f>
        <v/>
      </c>
      <c r="M182" s="507" t="str">
        <f>IF('別紙様式2-2（個票（４、５月））'!M182="","",'別紙様式2-2（個票（４、５月））'!M182)</f>
        <v/>
      </c>
      <c r="N182" s="506" t="str">
        <f>IF('別紙様式2-2（個票（４、５月））'!N182="","",'別紙様式2-2（個票（４、５月））'!N182)</f>
        <v/>
      </c>
      <c r="O182" s="289"/>
      <c r="P182" s="537" t="str">
        <f>IFERROR(VLOOKUP(K182,【参考】数式用!$A$2:$M$57,MATCH(O182,【参考】数式用!$G$3:$M$3,0)+6,0),"")</f>
        <v/>
      </c>
      <c r="Q182" s="334" t="s">
        <v>113</v>
      </c>
      <c r="R182" s="335"/>
      <c r="S182" s="336" t="s">
        <v>178</v>
      </c>
      <c r="T182" s="335"/>
      <c r="U182" s="336" t="s">
        <v>179</v>
      </c>
      <c r="V182" s="335"/>
      <c r="W182" s="336" t="s">
        <v>178</v>
      </c>
      <c r="X182" s="335"/>
      <c r="Y182" s="336" t="s">
        <v>115</v>
      </c>
      <c r="Z182" s="336" t="s">
        <v>181</v>
      </c>
      <c r="AA182" s="336" t="str">
        <f t="shared" si="95"/>
        <v/>
      </c>
      <c r="AB182" s="337" t="s">
        <v>182</v>
      </c>
      <c r="AC182" s="309" t="str">
        <f t="shared" si="96"/>
        <v/>
      </c>
      <c r="AD182" s="501" t="str">
        <f t="shared" si="97"/>
        <v/>
      </c>
      <c r="AE182" s="310" t="str">
        <f>IFERROR(ROUNDDOWN(ROUNDDOWN(ROUND(L182*VLOOKUP(K182,【参考】数式用!$A$2:$M$57,MATCH("処遇改善加算Ⅳ",【参考】数式用!$G$3:$M$3,0)+6,0),0),0)*AA182*0.5,0), "")</f>
        <v/>
      </c>
      <c r="AF182" s="321"/>
      <c r="AG182" s="322"/>
      <c r="AH182" s="322"/>
      <c r="AI182" s="321"/>
      <c r="AJ182" s="323"/>
      <c r="AK182" s="329"/>
      <c r="AL182" s="327" t="str">
        <f t="shared" si="98"/>
        <v/>
      </c>
      <c r="AM182" s="328" t="str">
        <f t="shared" si="99"/>
        <v/>
      </c>
      <c r="AN182" s="258"/>
      <c r="AO182" s="538" t="str">
        <f>IFERROR(VLOOKUP(K182,【参考】数式用!$A$2:$N$57,14,FALSE),"")</f>
        <v/>
      </c>
      <c r="AP182" s="538" t="str">
        <f t="shared" si="100"/>
        <v/>
      </c>
      <c r="AQ182" s="542" t="str">
        <f t="shared" si="101"/>
        <v/>
      </c>
      <c r="AR182" s="542" t="str">
        <f t="shared" si="102"/>
        <v>キャリアパス要件Ⅰ・Ⅱ_</v>
      </c>
      <c r="AS182" s="522" t="str">
        <f t="shared" si="103"/>
        <v>入力済</v>
      </c>
      <c r="AT182" s="538" t="str">
        <f t="shared" si="104"/>
        <v/>
      </c>
      <c r="AU182" s="522" t="str">
        <f t="shared" si="105"/>
        <v>入力済</v>
      </c>
      <c r="AV182" s="522" t="str">
        <f t="shared" si="106"/>
        <v/>
      </c>
      <c r="AW182" s="522" t="str">
        <f t="shared" si="107"/>
        <v/>
      </c>
      <c r="AX182" s="538" t="str">
        <f t="shared" si="108"/>
        <v/>
      </c>
      <c r="AY182" s="522" t="str">
        <f>IFERROR(VLOOKUP(K182,【参考】数式用!$AR$3:$AS$49, 2, FALSE), "")</f>
        <v/>
      </c>
      <c r="AZ182" s="538" t="str">
        <f t="shared" si="109"/>
        <v/>
      </c>
      <c r="BA182" s="541" t="str">
        <f t="shared" si="110"/>
        <v>入力済</v>
      </c>
      <c r="BB182" s="522" t="str">
        <f>IFERROR(VLOOKUP(K182,【参考】数式用!$AX$3:$AY$59, 2, FALSE), "")</f>
        <v/>
      </c>
      <c r="BC182" s="538" t="str">
        <f t="shared" si="111"/>
        <v/>
      </c>
      <c r="BD182" s="541" t="str">
        <f t="shared" si="112"/>
        <v>入力済</v>
      </c>
      <c r="BE182" s="541" t="str">
        <f t="shared" si="113"/>
        <v/>
      </c>
      <c r="BF182" s="541" t="str">
        <f t="shared" si="114"/>
        <v/>
      </c>
      <c r="BG182" s="541" t="str">
        <f t="shared" si="115"/>
        <v/>
      </c>
      <c r="BH182" s="541" t="str">
        <f t="shared" si="116"/>
        <v/>
      </c>
      <c r="BI182" s="541" t="str">
        <f t="shared" si="117"/>
        <v/>
      </c>
      <c r="BL182" t="str">
        <f t="shared" si="118"/>
        <v/>
      </c>
      <c r="BM182" t="str">
        <f t="shared" si="119"/>
        <v/>
      </c>
      <c r="BN182" t="str">
        <f t="shared" si="120"/>
        <v/>
      </c>
      <c r="BO182" s="548" t="str">
        <f>IF(BN182="対象",ROUNDDOWN(L182*VLOOKUP(K182,【参考】数式用!$A$4:$J$42,10,FALSE)*AA182,0),"")</f>
        <v/>
      </c>
      <c r="BP182" t="str">
        <f t="shared" si="121"/>
        <v/>
      </c>
    </row>
    <row r="183" spans="1:68" ht="109.95" customHeight="1" thickBot="1">
      <c r="A183" s="306">
        <v>171</v>
      </c>
      <c r="B183" s="687" t="str">
        <f>IF(基本情報入力シート!B205="","",基本情報入力シート!B205)</f>
        <v/>
      </c>
      <c r="C183" s="688"/>
      <c r="D183" s="688"/>
      <c r="E183" s="688"/>
      <c r="F183" s="689"/>
      <c r="G183" s="330" t="str">
        <f>IF(基本情報入力シート!L205="", "", 基本情報入力シート!L205)</f>
        <v/>
      </c>
      <c r="H183" s="330" t="str">
        <f>IF(基本情報入力シート!Q205="", "", 基本情報入力シート!Q205)</f>
        <v/>
      </c>
      <c r="I183" s="330" t="str">
        <f>IF(基本情報入力シート!V205="", "", 基本情報入力シート!V205)</f>
        <v/>
      </c>
      <c r="J183" s="330" t="str">
        <f>IF(基本情報入力シート!W205="", "", 基本情報入力シート!W205)</f>
        <v/>
      </c>
      <c r="K183" s="330" t="str">
        <f>IF(基本情報入力シート!Z205="", "", 基本情報入力シート!Z205)</f>
        <v/>
      </c>
      <c r="L183" s="331" t="str">
        <f>IF(基本情報入力シート!AF205=0, "",基本情報入力シート!AF205)</f>
        <v/>
      </c>
      <c r="M183" s="507" t="str">
        <f>IF('別紙様式2-2（個票（４、５月））'!M183="","",'別紙様式2-2（個票（４、５月））'!M183)</f>
        <v/>
      </c>
      <c r="N183" s="506" t="str">
        <f>IF('別紙様式2-2（個票（４、５月））'!N183="","",'別紙様式2-2（個票（４、５月））'!N183)</f>
        <v/>
      </c>
      <c r="O183" s="289"/>
      <c r="P183" s="537" t="str">
        <f>IFERROR(VLOOKUP(K183,【参考】数式用!$A$2:$M$57,MATCH(O183,【参考】数式用!$G$3:$M$3,0)+6,0),"")</f>
        <v/>
      </c>
      <c r="Q183" s="334" t="s">
        <v>113</v>
      </c>
      <c r="R183" s="335"/>
      <c r="S183" s="336" t="s">
        <v>178</v>
      </c>
      <c r="T183" s="335"/>
      <c r="U183" s="336" t="s">
        <v>179</v>
      </c>
      <c r="V183" s="335"/>
      <c r="W183" s="336" t="s">
        <v>178</v>
      </c>
      <c r="X183" s="335"/>
      <c r="Y183" s="336" t="s">
        <v>115</v>
      </c>
      <c r="Z183" s="336" t="s">
        <v>181</v>
      </c>
      <c r="AA183" s="336" t="str">
        <f t="shared" si="95"/>
        <v/>
      </c>
      <c r="AB183" s="337" t="s">
        <v>182</v>
      </c>
      <c r="AC183" s="309" t="str">
        <f t="shared" si="96"/>
        <v/>
      </c>
      <c r="AD183" s="501" t="str">
        <f t="shared" si="97"/>
        <v/>
      </c>
      <c r="AE183" s="310" t="str">
        <f>IFERROR(ROUNDDOWN(ROUNDDOWN(ROUND(L183*VLOOKUP(K183,【参考】数式用!$A$2:$M$57,MATCH("処遇改善加算Ⅳ",【参考】数式用!$G$3:$M$3,0)+6,0),0),0)*AA183*0.5,0), "")</f>
        <v/>
      </c>
      <c r="AF183" s="321"/>
      <c r="AG183" s="322"/>
      <c r="AH183" s="322"/>
      <c r="AI183" s="321"/>
      <c r="AJ183" s="323"/>
      <c r="AK183" s="329"/>
      <c r="AL183" s="327" t="str">
        <f t="shared" si="98"/>
        <v/>
      </c>
      <c r="AM183" s="328" t="str">
        <f t="shared" si="99"/>
        <v/>
      </c>
      <c r="AN183" s="258"/>
      <c r="AO183" s="538" t="str">
        <f>IFERROR(VLOOKUP(K183,【参考】数式用!$A$2:$N$57,14,FALSE),"")</f>
        <v/>
      </c>
      <c r="AP183" s="538" t="str">
        <f t="shared" si="100"/>
        <v/>
      </c>
      <c r="AQ183" s="542" t="str">
        <f t="shared" si="101"/>
        <v/>
      </c>
      <c r="AR183" s="542" t="str">
        <f t="shared" si="102"/>
        <v>キャリアパス要件Ⅰ・Ⅱ_</v>
      </c>
      <c r="AS183" s="522" t="str">
        <f t="shared" si="103"/>
        <v>入力済</v>
      </c>
      <c r="AT183" s="538" t="str">
        <f t="shared" si="104"/>
        <v/>
      </c>
      <c r="AU183" s="522" t="str">
        <f t="shared" si="105"/>
        <v>入力済</v>
      </c>
      <c r="AV183" s="522" t="str">
        <f t="shared" si="106"/>
        <v/>
      </c>
      <c r="AW183" s="522" t="str">
        <f t="shared" si="107"/>
        <v/>
      </c>
      <c r="AX183" s="538" t="str">
        <f t="shared" si="108"/>
        <v/>
      </c>
      <c r="AY183" s="522" t="str">
        <f>IFERROR(VLOOKUP(K183,【参考】数式用!$AR$3:$AS$49, 2, FALSE), "")</f>
        <v/>
      </c>
      <c r="AZ183" s="538" t="str">
        <f t="shared" si="109"/>
        <v/>
      </c>
      <c r="BA183" s="541" t="str">
        <f t="shared" si="110"/>
        <v>入力済</v>
      </c>
      <c r="BB183" s="522" t="str">
        <f>IFERROR(VLOOKUP(K183,【参考】数式用!$AX$3:$AY$59, 2, FALSE), "")</f>
        <v/>
      </c>
      <c r="BC183" s="538" t="str">
        <f t="shared" si="111"/>
        <v/>
      </c>
      <c r="BD183" s="541" t="str">
        <f t="shared" si="112"/>
        <v>入力済</v>
      </c>
      <c r="BE183" s="541" t="str">
        <f t="shared" si="113"/>
        <v/>
      </c>
      <c r="BF183" s="541" t="str">
        <f t="shared" si="114"/>
        <v/>
      </c>
      <c r="BG183" s="541" t="str">
        <f t="shared" si="115"/>
        <v/>
      </c>
      <c r="BH183" s="541" t="str">
        <f t="shared" si="116"/>
        <v/>
      </c>
      <c r="BI183" s="541" t="str">
        <f t="shared" si="117"/>
        <v/>
      </c>
      <c r="BL183" t="str">
        <f t="shared" si="118"/>
        <v/>
      </c>
      <c r="BM183" t="str">
        <f t="shared" si="119"/>
        <v/>
      </c>
      <c r="BN183" t="str">
        <f t="shared" si="120"/>
        <v/>
      </c>
      <c r="BO183" s="548" t="str">
        <f>IF(BN183="対象",ROUNDDOWN(L183*VLOOKUP(K183,【参考】数式用!$A$4:$J$42,10,FALSE)*AA183,0),"")</f>
        <v/>
      </c>
      <c r="BP183" t="str">
        <f t="shared" si="121"/>
        <v/>
      </c>
    </row>
    <row r="184" spans="1:68" ht="109.95" customHeight="1" thickBot="1">
      <c r="A184" s="306">
        <v>172</v>
      </c>
      <c r="B184" s="687" t="str">
        <f>IF(基本情報入力シート!B206="","",基本情報入力シート!B206)</f>
        <v/>
      </c>
      <c r="C184" s="688"/>
      <c r="D184" s="688"/>
      <c r="E184" s="688"/>
      <c r="F184" s="689"/>
      <c r="G184" s="330" t="str">
        <f>IF(基本情報入力シート!L206="", "", 基本情報入力シート!L206)</f>
        <v/>
      </c>
      <c r="H184" s="330" t="str">
        <f>IF(基本情報入力シート!Q206="", "", 基本情報入力シート!Q206)</f>
        <v/>
      </c>
      <c r="I184" s="330" t="str">
        <f>IF(基本情報入力シート!V206="", "", 基本情報入力シート!V206)</f>
        <v/>
      </c>
      <c r="J184" s="330" t="str">
        <f>IF(基本情報入力シート!W206="", "", 基本情報入力シート!W206)</f>
        <v/>
      </c>
      <c r="K184" s="330" t="str">
        <f>IF(基本情報入力シート!Z206="", "", 基本情報入力シート!Z206)</f>
        <v/>
      </c>
      <c r="L184" s="331" t="str">
        <f>IF(基本情報入力シート!AF206=0, "",基本情報入力シート!AF206)</f>
        <v/>
      </c>
      <c r="M184" s="507" t="str">
        <f>IF('別紙様式2-2（個票（４、５月））'!M184="","",'別紙様式2-2（個票（４、５月））'!M184)</f>
        <v/>
      </c>
      <c r="N184" s="506" t="str">
        <f>IF('別紙様式2-2（個票（４、５月））'!N184="","",'別紙様式2-2（個票（４、５月））'!N184)</f>
        <v/>
      </c>
      <c r="O184" s="289"/>
      <c r="P184" s="537" t="str">
        <f>IFERROR(VLOOKUP(K184,【参考】数式用!$A$2:$M$57,MATCH(O184,【参考】数式用!$G$3:$M$3,0)+6,0),"")</f>
        <v/>
      </c>
      <c r="Q184" s="334" t="s">
        <v>113</v>
      </c>
      <c r="R184" s="335"/>
      <c r="S184" s="336" t="s">
        <v>178</v>
      </c>
      <c r="T184" s="335"/>
      <c r="U184" s="336" t="s">
        <v>179</v>
      </c>
      <c r="V184" s="335"/>
      <c r="W184" s="336" t="s">
        <v>178</v>
      </c>
      <c r="X184" s="335"/>
      <c r="Y184" s="336" t="s">
        <v>115</v>
      </c>
      <c r="Z184" s="336" t="s">
        <v>181</v>
      </c>
      <c r="AA184" s="336" t="str">
        <f t="shared" si="95"/>
        <v/>
      </c>
      <c r="AB184" s="337" t="s">
        <v>182</v>
      </c>
      <c r="AC184" s="309" t="str">
        <f t="shared" si="96"/>
        <v/>
      </c>
      <c r="AD184" s="501" t="str">
        <f t="shared" si="97"/>
        <v/>
      </c>
      <c r="AE184" s="310" t="str">
        <f>IFERROR(ROUNDDOWN(ROUNDDOWN(ROUND(L184*VLOOKUP(K184,【参考】数式用!$A$2:$M$57,MATCH("処遇改善加算Ⅳ",【参考】数式用!$G$3:$M$3,0)+6,0),0),0)*AA184*0.5,0), "")</f>
        <v/>
      </c>
      <c r="AF184" s="321"/>
      <c r="AG184" s="322"/>
      <c r="AH184" s="322"/>
      <c r="AI184" s="321"/>
      <c r="AJ184" s="323"/>
      <c r="AK184" s="329"/>
      <c r="AL184" s="327" t="str">
        <f t="shared" si="98"/>
        <v/>
      </c>
      <c r="AM184" s="328" t="str">
        <f t="shared" si="99"/>
        <v/>
      </c>
      <c r="AN184" s="258"/>
      <c r="AO184" s="538" t="str">
        <f>IFERROR(VLOOKUP(K184,【参考】数式用!$A$2:$N$57,14,FALSE),"")</f>
        <v/>
      </c>
      <c r="AP184" s="538" t="str">
        <f t="shared" si="100"/>
        <v/>
      </c>
      <c r="AQ184" s="542" t="str">
        <f t="shared" si="101"/>
        <v/>
      </c>
      <c r="AR184" s="542" t="str">
        <f t="shared" si="102"/>
        <v>キャリアパス要件Ⅰ・Ⅱ_</v>
      </c>
      <c r="AS184" s="522" t="str">
        <f t="shared" si="103"/>
        <v>入力済</v>
      </c>
      <c r="AT184" s="538" t="str">
        <f t="shared" si="104"/>
        <v/>
      </c>
      <c r="AU184" s="522" t="str">
        <f t="shared" si="105"/>
        <v>入力済</v>
      </c>
      <c r="AV184" s="522" t="str">
        <f t="shared" si="106"/>
        <v/>
      </c>
      <c r="AW184" s="522" t="str">
        <f t="shared" si="107"/>
        <v/>
      </c>
      <c r="AX184" s="538" t="str">
        <f t="shared" si="108"/>
        <v/>
      </c>
      <c r="AY184" s="522" t="str">
        <f>IFERROR(VLOOKUP(K184,【参考】数式用!$AR$3:$AS$49, 2, FALSE), "")</f>
        <v/>
      </c>
      <c r="AZ184" s="538" t="str">
        <f t="shared" si="109"/>
        <v/>
      </c>
      <c r="BA184" s="541" t="str">
        <f t="shared" si="110"/>
        <v>入力済</v>
      </c>
      <c r="BB184" s="522" t="str">
        <f>IFERROR(VLOOKUP(K184,【参考】数式用!$AX$3:$AY$59, 2, FALSE), "")</f>
        <v/>
      </c>
      <c r="BC184" s="538" t="str">
        <f t="shared" si="111"/>
        <v/>
      </c>
      <c r="BD184" s="541" t="str">
        <f t="shared" si="112"/>
        <v>入力済</v>
      </c>
      <c r="BE184" s="541" t="str">
        <f t="shared" si="113"/>
        <v/>
      </c>
      <c r="BF184" s="541" t="str">
        <f t="shared" si="114"/>
        <v/>
      </c>
      <c r="BG184" s="541" t="str">
        <f t="shared" si="115"/>
        <v/>
      </c>
      <c r="BH184" s="541" t="str">
        <f t="shared" si="116"/>
        <v/>
      </c>
      <c r="BI184" s="541" t="str">
        <f t="shared" si="117"/>
        <v/>
      </c>
      <c r="BL184" t="str">
        <f t="shared" si="118"/>
        <v/>
      </c>
      <c r="BM184" t="str">
        <f t="shared" si="119"/>
        <v/>
      </c>
      <c r="BN184" t="str">
        <f t="shared" si="120"/>
        <v/>
      </c>
      <c r="BO184" s="548" t="str">
        <f>IF(BN184="対象",ROUNDDOWN(L184*VLOOKUP(K184,【参考】数式用!$A$4:$J$42,10,FALSE)*AA184,0),"")</f>
        <v/>
      </c>
      <c r="BP184" t="str">
        <f t="shared" si="121"/>
        <v/>
      </c>
    </row>
    <row r="185" spans="1:68" ht="109.95" customHeight="1" thickBot="1">
      <c r="A185" s="306">
        <v>173</v>
      </c>
      <c r="B185" s="687" t="str">
        <f>IF(基本情報入力シート!B207="","",基本情報入力シート!B207)</f>
        <v/>
      </c>
      <c r="C185" s="688"/>
      <c r="D185" s="688"/>
      <c r="E185" s="688"/>
      <c r="F185" s="689"/>
      <c r="G185" s="330" t="str">
        <f>IF(基本情報入力シート!L207="", "", 基本情報入力シート!L207)</f>
        <v/>
      </c>
      <c r="H185" s="330" t="str">
        <f>IF(基本情報入力シート!Q207="", "", 基本情報入力シート!Q207)</f>
        <v/>
      </c>
      <c r="I185" s="330" t="str">
        <f>IF(基本情報入力シート!V207="", "", 基本情報入力シート!V207)</f>
        <v/>
      </c>
      <c r="J185" s="330" t="str">
        <f>IF(基本情報入力シート!W207="", "", 基本情報入力シート!W207)</f>
        <v/>
      </c>
      <c r="K185" s="330" t="str">
        <f>IF(基本情報入力シート!Z207="", "", 基本情報入力シート!Z207)</f>
        <v/>
      </c>
      <c r="L185" s="331" t="str">
        <f>IF(基本情報入力シート!AF207=0, "",基本情報入力シート!AF207)</f>
        <v/>
      </c>
      <c r="M185" s="507" t="str">
        <f>IF('別紙様式2-2（個票（４、５月））'!M185="","",'別紙様式2-2（個票（４、５月））'!M185)</f>
        <v/>
      </c>
      <c r="N185" s="506" t="str">
        <f>IF('別紙様式2-2（個票（４、５月））'!N185="","",'別紙様式2-2（個票（４、５月））'!N185)</f>
        <v/>
      </c>
      <c r="O185" s="289"/>
      <c r="P185" s="537" t="str">
        <f>IFERROR(VLOOKUP(K185,【参考】数式用!$A$2:$M$57,MATCH(O185,【参考】数式用!$G$3:$M$3,0)+6,0),"")</f>
        <v/>
      </c>
      <c r="Q185" s="334" t="s">
        <v>113</v>
      </c>
      <c r="R185" s="335"/>
      <c r="S185" s="336" t="s">
        <v>178</v>
      </c>
      <c r="T185" s="335"/>
      <c r="U185" s="336" t="s">
        <v>179</v>
      </c>
      <c r="V185" s="335"/>
      <c r="W185" s="336" t="s">
        <v>178</v>
      </c>
      <c r="X185" s="335"/>
      <c r="Y185" s="336" t="s">
        <v>115</v>
      </c>
      <c r="Z185" s="336" t="s">
        <v>181</v>
      </c>
      <c r="AA185" s="336" t="str">
        <f t="shared" si="95"/>
        <v/>
      </c>
      <c r="AB185" s="337" t="s">
        <v>182</v>
      </c>
      <c r="AC185" s="309" t="str">
        <f t="shared" si="96"/>
        <v/>
      </c>
      <c r="AD185" s="501" t="str">
        <f t="shared" si="97"/>
        <v/>
      </c>
      <c r="AE185" s="310" t="str">
        <f>IFERROR(ROUNDDOWN(ROUNDDOWN(ROUND(L185*VLOOKUP(K185,【参考】数式用!$A$2:$M$57,MATCH("処遇改善加算Ⅳ",【参考】数式用!$G$3:$M$3,0)+6,0),0),0)*AA185*0.5,0), "")</f>
        <v/>
      </c>
      <c r="AF185" s="321"/>
      <c r="AG185" s="322"/>
      <c r="AH185" s="322"/>
      <c r="AI185" s="321"/>
      <c r="AJ185" s="323"/>
      <c r="AK185" s="329"/>
      <c r="AL185" s="327" t="str">
        <f t="shared" si="98"/>
        <v/>
      </c>
      <c r="AM185" s="328" t="str">
        <f t="shared" si="99"/>
        <v/>
      </c>
      <c r="AN185" s="258"/>
      <c r="AO185" s="538" t="str">
        <f>IFERROR(VLOOKUP(K185,【参考】数式用!$A$2:$N$57,14,FALSE),"")</f>
        <v/>
      </c>
      <c r="AP185" s="538" t="str">
        <f t="shared" si="100"/>
        <v/>
      </c>
      <c r="AQ185" s="542" t="str">
        <f t="shared" si="101"/>
        <v/>
      </c>
      <c r="AR185" s="542" t="str">
        <f t="shared" si="102"/>
        <v>キャリアパス要件Ⅰ・Ⅱ_</v>
      </c>
      <c r="AS185" s="522" t="str">
        <f t="shared" si="103"/>
        <v>入力済</v>
      </c>
      <c r="AT185" s="538" t="str">
        <f t="shared" si="104"/>
        <v/>
      </c>
      <c r="AU185" s="522" t="str">
        <f t="shared" si="105"/>
        <v>入力済</v>
      </c>
      <c r="AV185" s="522" t="str">
        <f t="shared" si="106"/>
        <v/>
      </c>
      <c r="AW185" s="522" t="str">
        <f t="shared" si="107"/>
        <v/>
      </c>
      <c r="AX185" s="538" t="str">
        <f t="shared" si="108"/>
        <v/>
      </c>
      <c r="AY185" s="522" t="str">
        <f>IFERROR(VLOOKUP(K185,【参考】数式用!$AR$3:$AS$49, 2, FALSE), "")</f>
        <v/>
      </c>
      <c r="AZ185" s="538" t="str">
        <f t="shared" si="109"/>
        <v/>
      </c>
      <c r="BA185" s="541" t="str">
        <f t="shared" si="110"/>
        <v>入力済</v>
      </c>
      <c r="BB185" s="522" t="str">
        <f>IFERROR(VLOOKUP(K185,【参考】数式用!$AX$3:$AY$59, 2, FALSE), "")</f>
        <v/>
      </c>
      <c r="BC185" s="538" t="str">
        <f t="shared" si="111"/>
        <v/>
      </c>
      <c r="BD185" s="541" t="str">
        <f t="shared" si="112"/>
        <v>入力済</v>
      </c>
      <c r="BE185" s="541" t="str">
        <f t="shared" si="113"/>
        <v/>
      </c>
      <c r="BF185" s="541" t="str">
        <f t="shared" si="114"/>
        <v/>
      </c>
      <c r="BG185" s="541" t="str">
        <f t="shared" si="115"/>
        <v/>
      </c>
      <c r="BH185" s="541" t="str">
        <f t="shared" si="116"/>
        <v/>
      </c>
      <c r="BI185" s="541" t="str">
        <f t="shared" si="117"/>
        <v/>
      </c>
      <c r="BL185" t="str">
        <f t="shared" si="118"/>
        <v/>
      </c>
      <c r="BM185" t="str">
        <f t="shared" si="119"/>
        <v/>
      </c>
      <c r="BN185" t="str">
        <f t="shared" si="120"/>
        <v/>
      </c>
      <c r="BO185" s="548" t="str">
        <f>IF(BN185="対象",ROUNDDOWN(L185*VLOOKUP(K185,【参考】数式用!$A$4:$J$42,10,FALSE)*AA185,0),"")</f>
        <v/>
      </c>
      <c r="BP185" t="str">
        <f t="shared" si="121"/>
        <v/>
      </c>
    </row>
    <row r="186" spans="1:68" ht="109.95" customHeight="1" thickBot="1">
      <c r="A186" s="306">
        <v>174</v>
      </c>
      <c r="B186" s="687" t="str">
        <f>IF(基本情報入力シート!B208="","",基本情報入力シート!B208)</f>
        <v/>
      </c>
      <c r="C186" s="688"/>
      <c r="D186" s="688"/>
      <c r="E186" s="688"/>
      <c r="F186" s="689"/>
      <c r="G186" s="330" t="str">
        <f>IF(基本情報入力シート!L208="", "", 基本情報入力シート!L208)</f>
        <v/>
      </c>
      <c r="H186" s="330" t="str">
        <f>IF(基本情報入力シート!Q208="", "", 基本情報入力シート!Q208)</f>
        <v/>
      </c>
      <c r="I186" s="330" t="str">
        <f>IF(基本情報入力シート!V208="", "", 基本情報入力シート!V208)</f>
        <v/>
      </c>
      <c r="J186" s="330" t="str">
        <f>IF(基本情報入力シート!W208="", "", 基本情報入力シート!W208)</f>
        <v/>
      </c>
      <c r="K186" s="330" t="str">
        <f>IF(基本情報入力シート!Z208="", "", 基本情報入力シート!Z208)</f>
        <v/>
      </c>
      <c r="L186" s="331" t="str">
        <f>IF(基本情報入力シート!AF208=0, "",基本情報入力シート!AF208)</f>
        <v/>
      </c>
      <c r="M186" s="507" t="str">
        <f>IF('別紙様式2-2（個票（４、５月））'!M186="","",'別紙様式2-2（個票（４、５月））'!M186)</f>
        <v/>
      </c>
      <c r="N186" s="506" t="str">
        <f>IF('別紙様式2-2（個票（４、５月））'!N186="","",'別紙様式2-2（個票（４、５月））'!N186)</f>
        <v/>
      </c>
      <c r="O186" s="289"/>
      <c r="P186" s="537" t="str">
        <f>IFERROR(VLOOKUP(K186,【参考】数式用!$A$2:$M$57,MATCH(O186,【参考】数式用!$G$3:$M$3,0)+6,0),"")</f>
        <v/>
      </c>
      <c r="Q186" s="334" t="s">
        <v>113</v>
      </c>
      <c r="R186" s="335"/>
      <c r="S186" s="336" t="s">
        <v>178</v>
      </c>
      <c r="T186" s="335"/>
      <c r="U186" s="336" t="s">
        <v>179</v>
      </c>
      <c r="V186" s="335"/>
      <c r="W186" s="336" t="s">
        <v>178</v>
      </c>
      <c r="X186" s="335"/>
      <c r="Y186" s="336" t="s">
        <v>115</v>
      </c>
      <c r="Z186" s="336" t="s">
        <v>181</v>
      </c>
      <c r="AA186" s="336" t="str">
        <f t="shared" si="95"/>
        <v/>
      </c>
      <c r="AB186" s="337" t="s">
        <v>182</v>
      </c>
      <c r="AC186" s="309" t="str">
        <f t="shared" si="96"/>
        <v/>
      </c>
      <c r="AD186" s="501" t="str">
        <f t="shared" si="97"/>
        <v/>
      </c>
      <c r="AE186" s="310" t="str">
        <f>IFERROR(ROUNDDOWN(ROUNDDOWN(ROUND(L186*VLOOKUP(K186,【参考】数式用!$A$2:$M$57,MATCH("処遇改善加算Ⅳ",【参考】数式用!$G$3:$M$3,0)+6,0),0),0)*AA186*0.5,0), "")</f>
        <v/>
      </c>
      <c r="AF186" s="321"/>
      <c r="AG186" s="322"/>
      <c r="AH186" s="322"/>
      <c r="AI186" s="321"/>
      <c r="AJ186" s="323"/>
      <c r="AK186" s="329"/>
      <c r="AL186" s="327" t="str">
        <f t="shared" si="98"/>
        <v/>
      </c>
      <c r="AM186" s="328" t="str">
        <f t="shared" si="99"/>
        <v/>
      </c>
      <c r="AN186" s="258"/>
      <c r="AO186" s="538" t="str">
        <f>IFERROR(VLOOKUP(K186,【参考】数式用!$A$2:$N$57,14,FALSE),"")</f>
        <v/>
      </c>
      <c r="AP186" s="538" t="str">
        <f t="shared" si="100"/>
        <v/>
      </c>
      <c r="AQ186" s="542" t="str">
        <f t="shared" si="101"/>
        <v/>
      </c>
      <c r="AR186" s="542" t="str">
        <f t="shared" si="102"/>
        <v>キャリアパス要件Ⅰ・Ⅱ_</v>
      </c>
      <c r="AS186" s="522" t="str">
        <f t="shared" si="103"/>
        <v>入力済</v>
      </c>
      <c r="AT186" s="538" t="str">
        <f t="shared" si="104"/>
        <v/>
      </c>
      <c r="AU186" s="522" t="str">
        <f t="shared" si="105"/>
        <v>入力済</v>
      </c>
      <c r="AV186" s="522" t="str">
        <f t="shared" si="106"/>
        <v/>
      </c>
      <c r="AW186" s="522" t="str">
        <f t="shared" si="107"/>
        <v/>
      </c>
      <c r="AX186" s="538" t="str">
        <f t="shared" si="108"/>
        <v/>
      </c>
      <c r="AY186" s="522" t="str">
        <f>IFERROR(VLOOKUP(K186,【参考】数式用!$AR$3:$AS$49, 2, FALSE), "")</f>
        <v/>
      </c>
      <c r="AZ186" s="538" t="str">
        <f t="shared" si="109"/>
        <v/>
      </c>
      <c r="BA186" s="541" t="str">
        <f t="shared" si="110"/>
        <v>入力済</v>
      </c>
      <c r="BB186" s="522" t="str">
        <f>IFERROR(VLOOKUP(K186,【参考】数式用!$AX$3:$AY$59, 2, FALSE), "")</f>
        <v/>
      </c>
      <c r="BC186" s="538" t="str">
        <f t="shared" si="111"/>
        <v/>
      </c>
      <c r="BD186" s="541" t="str">
        <f t="shared" si="112"/>
        <v>入力済</v>
      </c>
      <c r="BE186" s="541" t="str">
        <f t="shared" si="113"/>
        <v/>
      </c>
      <c r="BF186" s="541" t="str">
        <f t="shared" si="114"/>
        <v/>
      </c>
      <c r="BG186" s="541" t="str">
        <f t="shared" si="115"/>
        <v/>
      </c>
      <c r="BH186" s="541" t="str">
        <f t="shared" si="116"/>
        <v/>
      </c>
      <c r="BI186" s="541" t="str">
        <f t="shared" si="117"/>
        <v/>
      </c>
      <c r="BL186" t="str">
        <f t="shared" si="118"/>
        <v/>
      </c>
      <c r="BM186" t="str">
        <f t="shared" si="119"/>
        <v/>
      </c>
      <c r="BN186" t="str">
        <f t="shared" si="120"/>
        <v/>
      </c>
      <c r="BO186" s="548" t="str">
        <f>IF(BN186="対象",ROUNDDOWN(L186*VLOOKUP(K186,【参考】数式用!$A$4:$J$42,10,FALSE)*AA186,0),"")</f>
        <v/>
      </c>
      <c r="BP186" t="str">
        <f t="shared" si="121"/>
        <v/>
      </c>
    </row>
    <row r="187" spans="1:68" ht="109.95" customHeight="1" thickBot="1">
      <c r="A187" s="306">
        <v>175</v>
      </c>
      <c r="B187" s="687" t="str">
        <f>IF(基本情報入力シート!B209="","",基本情報入力シート!B209)</f>
        <v/>
      </c>
      <c r="C187" s="688"/>
      <c r="D187" s="688"/>
      <c r="E187" s="688"/>
      <c r="F187" s="689"/>
      <c r="G187" s="330" t="str">
        <f>IF(基本情報入力シート!L209="", "", 基本情報入力シート!L209)</f>
        <v/>
      </c>
      <c r="H187" s="330" t="str">
        <f>IF(基本情報入力シート!Q209="", "", 基本情報入力シート!Q209)</f>
        <v/>
      </c>
      <c r="I187" s="330" t="str">
        <f>IF(基本情報入力シート!V209="", "", 基本情報入力シート!V209)</f>
        <v/>
      </c>
      <c r="J187" s="330" t="str">
        <f>IF(基本情報入力シート!W209="", "", 基本情報入力シート!W209)</f>
        <v/>
      </c>
      <c r="K187" s="330" t="str">
        <f>IF(基本情報入力シート!Z209="", "", 基本情報入力シート!Z209)</f>
        <v/>
      </c>
      <c r="L187" s="331" t="str">
        <f>IF(基本情報入力シート!AF209=0, "",基本情報入力シート!AF209)</f>
        <v/>
      </c>
      <c r="M187" s="507" t="str">
        <f>IF('別紙様式2-2（個票（４、５月））'!M187="","",'別紙様式2-2（個票（４、５月））'!M187)</f>
        <v/>
      </c>
      <c r="N187" s="506" t="str">
        <f>IF('別紙様式2-2（個票（４、５月））'!N187="","",'別紙様式2-2（個票（４、５月））'!N187)</f>
        <v/>
      </c>
      <c r="O187" s="289"/>
      <c r="P187" s="537" t="str">
        <f>IFERROR(VLOOKUP(K187,【参考】数式用!$A$2:$M$57,MATCH(O187,【参考】数式用!$G$3:$M$3,0)+6,0),"")</f>
        <v/>
      </c>
      <c r="Q187" s="334" t="s">
        <v>113</v>
      </c>
      <c r="R187" s="335"/>
      <c r="S187" s="336" t="s">
        <v>178</v>
      </c>
      <c r="T187" s="335"/>
      <c r="U187" s="336" t="s">
        <v>179</v>
      </c>
      <c r="V187" s="335"/>
      <c r="W187" s="336" t="s">
        <v>178</v>
      </c>
      <c r="X187" s="335"/>
      <c r="Y187" s="336" t="s">
        <v>115</v>
      </c>
      <c r="Z187" s="336" t="s">
        <v>181</v>
      </c>
      <c r="AA187" s="336" t="str">
        <f t="shared" si="95"/>
        <v/>
      </c>
      <c r="AB187" s="337" t="s">
        <v>182</v>
      </c>
      <c r="AC187" s="309" t="str">
        <f t="shared" si="96"/>
        <v/>
      </c>
      <c r="AD187" s="501" t="str">
        <f t="shared" si="97"/>
        <v/>
      </c>
      <c r="AE187" s="310" t="str">
        <f>IFERROR(ROUNDDOWN(ROUNDDOWN(ROUND(L187*VLOOKUP(K187,【参考】数式用!$A$2:$M$57,MATCH("処遇改善加算Ⅳ",【参考】数式用!$G$3:$M$3,0)+6,0),0),0)*AA187*0.5,0), "")</f>
        <v/>
      </c>
      <c r="AF187" s="321"/>
      <c r="AG187" s="322"/>
      <c r="AH187" s="322"/>
      <c r="AI187" s="321"/>
      <c r="AJ187" s="323"/>
      <c r="AK187" s="329"/>
      <c r="AL187" s="327" t="str">
        <f t="shared" si="98"/>
        <v/>
      </c>
      <c r="AM187" s="328" t="str">
        <f t="shared" si="99"/>
        <v/>
      </c>
      <c r="AN187" s="258"/>
      <c r="AO187" s="538" t="str">
        <f>IFERROR(VLOOKUP(K187,【参考】数式用!$A$2:$N$57,14,FALSE),"")</f>
        <v/>
      </c>
      <c r="AP187" s="538" t="str">
        <f t="shared" si="100"/>
        <v/>
      </c>
      <c r="AQ187" s="542" t="str">
        <f t="shared" si="101"/>
        <v/>
      </c>
      <c r="AR187" s="542" t="str">
        <f t="shared" si="102"/>
        <v>キャリアパス要件Ⅰ・Ⅱ_</v>
      </c>
      <c r="AS187" s="522" t="str">
        <f t="shared" si="103"/>
        <v>入力済</v>
      </c>
      <c r="AT187" s="538" t="str">
        <f t="shared" si="104"/>
        <v/>
      </c>
      <c r="AU187" s="522" t="str">
        <f t="shared" si="105"/>
        <v>入力済</v>
      </c>
      <c r="AV187" s="522" t="str">
        <f t="shared" si="106"/>
        <v/>
      </c>
      <c r="AW187" s="522" t="str">
        <f t="shared" si="107"/>
        <v/>
      </c>
      <c r="AX187" s="538" t="str">
        <f t="shared" si="108"/>
        <v/>
      </c>
      <c r="AY187" s="522" t="str">
        <f>IFERROR(VLOOKUP(K187,【参考】数式用!$AR$3:$AS$49, 2, FALSE), "")</f>
        <v/>
      </c>
      <c r="AZ187" s="538" t="str">
        <f t="shared" si="109"/>
        <v/>
      </c>
      <c r="BA187" s="541" t="str">
        <f t="shared" si="110"/>
        <v>入力済</v>
      </c>
      <c r="BB187" s="522" t="str">
        <f>IFERROR(VLOOKUP(K187,【参考】数式用!$AX$3:$AY$59, 2, FALSE), "")</f>
        <v/>
      </c>
      <c r="BC187" s="538" t="str">
        <f t="shared" si="111"/>
        <v/>
      </c>
      <c r="BD187" s="541" t="str">
        <f t="shared" si="112"/>
        <v>入力済</v>
      </c>
      <c r="BE187" s="541" t="str">
        <f t="shared" si="113"/>
        <v/>
      </c>
      <c r="BF187" s="541" t="str">
        <f t="shared" si="114"/>
        <v/>
      </c>
      <c r="BG187" s="541" t="str">
        <f t="shared" si="115"/>
        <v/>
      </c>
      <c r="BH187" s="541" t="str">
        <f t="shared" si="116"/>
        <v/>
      </c>
      <c r="BI187" s="541" t="str">
        <f t="shared" si="117"/>
        <v/>
      </c>
      <c r="BL187" t="str">
        <f t="shared" si="118"/>
        <v/>
      </c>
      <c r="BM187" t="str">
        <f t="shared" si="119"/>
        <v/>
      </c>
      <c r="BN187" t="str">
        <f t="shared" si="120"/>
        <v/>
      </c>
      <c r="BO187" s="548" t="str">
        <f>IF(BN187="対象",ROUNDDOWN(L187*VLOOKUP(K187,【参考】数式用!$A$4:$J$42,10,FALSE)*AA187,0),"")</f>
        <v/>
      </c>
      <c r="BP187" t="str">
        <f t="shared" si="121"/>
        <v/>
      </c>
    </row>
    <row r="188" spans="1:68" ht="109.95" customHeight="1" thickBot="1">
      <c r="A188" s="306">
        <v>176</v>
      </c>
      <c r="B188" s="687" t="str">
        <f>IF(基本情報入力シート!B210="","",基本情報入力シート!B210)</f>
        <v/>
      </c>
      <c r="C188" s="688"/>
      <c r="D188" s="688"/>
      <c r="E188" s="688"/>
      <c r="F188" s="689"/>
      <c r="G188" s="330" t="str">
        <f>IF(基本情報入力シート!L210="", "", 基本情報入力シート!L210)</f>
        <v/>
      </c>
      <c r="H188" s="330" t="str">
        <f>IF(基本情報入力シート!Q210="", "", 基本情報入力シート!Q210)</f>
        <v/>
      </c>
      <c r="I188" s="330" t="str">
        <f>IF(基本情報入力シート!V210="", "", 基本情報入力シート!V210)</f>
        <v/>
      </c>
      <c r="J188" s="330" t="str">
        <f>IF(基本情報入力シート!W210="", "", 基本情報入力シート!W210)</f>
        <v/>
      </c>
      <c r="K188" s="330" t="str">
        <f>IF(基本情報入力シート!Z210="", "", 基本情報入力シート!Z210)</f>
        <v/>
      </c>
      <c r="L188" s="331" t="str">
        <f>IF(基本情報入力シート!AF210=0, "",基本情報入力シート!AF210)</f>
        <v/>
      </c>
      <c r="M188" s="507" t="str">
        <f>IF('別紙様式2-2（個票（４、５月））'!M188="","",'別紙様式2-2（個票（４、５月））'!M188)</f>
        <v/>
      </c>
      <c r="N188" s="506" t="str">
        <f>IF('別紙様式2-2（個票（４、５月））'!N188="","",'別紙様式2-2（個票（４、５月））'!N188)</f>
        <v/>
      </c>
      <c r="O188" s="289"/>
      <c r="P188" s="537" t="str">
        <f>IFERROR(VLOOKUP(K188,【参考】数式用!$A$2:$M$57,MATCH(O188,【参考】数式用!$G$3:$M$3,0)+6,0),"")</f>
        <v/>
      </c>
      <c r="Q188" s="334" t="s">
        <v>113</v>
      </c>
      <c r="R188" s="335"/>
      <c r="S188" s="336" t="s">
        <v>178</v>
      </c>
      <c r="T188" s="335"/>
      <c r="U188" s="336" t="s">
        <v>179</v>
      </c>
      <c r="V188" s="335"/>
      <c r="W188" s="336" t="s">
        <v>178</v>
      </c>
      <c r="X188" s="335"/>
      <c r="Y188" s="336" t="s">
        <v>115</v>
      </c>
      <c r="Z188" s="336" t="s">
        <v>181</v>
      </c>
      <c r="AA188" s="336" t="str">
        <f t="shared" si="95"/>
        <v/>
      </c>
      <c r="AB188" s="337" t="s">
        <v>182</v>
      </c>
      <c r="AC188" s="309" t="str">
        <f t="shared" si="96"/>
        <v/>
      </c>
      <c r="AD188" s="501" t="str">
        <f t="shared" si="97"/>
        <v/>
      </c>
      <c r="AE188" s="310" t="str">
        <f>IFERROR(ROUNDDOWN(ROUNDDOWN(ROUND(L188*VLOOKUP(K188,【参考】数式用!$A$2:$M$57,MATCH("処遇改善加算Ⅳ",【参考】数式用!$G$3:$M$3,0)+6,0),0),0)*AA188*0.5,0), "")</f>
        <v/>
      </c>
      <c r="AF188" s="321"/>
      <c r="AG188" s="322"/>
      <c r="AH188" s="322"/>
      <c r="AI188" s="321"/>
      <c r="AJ188" s="323"/>
      <c r="AK188" s="329"/>
      <c r="AL188" s="327" t="str">
        <f t="shared" si="98"/>
        <v/>
      </c>
      <c r="AM188" s="328" t="str">
        <f t="shared" si="99"/>
        <v/>
      </c>
      <c r="AN188" s="258"/>
      <c r="AO188" s="538" t="str">
        <f>IFERROR(VLOOKUP(K188,【参考】数式用!$A$2:$N$57,14,FALSE),"")</f>
        <v/>
      </c>
      <c r="AP188" s="538" t="str">
        <f t="shared" si="100"/>
        <v/>
      </c>
      <c r="AQ188" s="542" t="str">
        <f t="shared" si="101"/>
        <v/>
      </c>
      <c r="AR188" s="542" t="str">
        <f t="shared" si="102"/>
        <v>キャリアパス要件Ⅰ・Ⅱ_</v>
      </c>
      <c r="AS188" s="522" t="str">
        <f t="shared" si="103"/>
        <v>入力済</v>
      </c>
      <c r="AT188" s="538" t="str">
        <f t="shared" si="104"/>
        <v/>
      </c>
      <c r="AU188" s="522" t="str">
        <f t="shared" si="105"/>
        <v>入力済</v>
      </c>
      <c r="AV188" s="522" t="str">
        <f t="shared" si="106"/>
        <v/>
      </c>
      <c r="AW188" s="522" t="str">
        <f t="shared" si="107"/>
        <v/>
      </c>
      <c r="AX188" s="538" t="str">
        <f t="shared" si="108"/>
        <v/>
      </c>
      <c r="AY188" s="522" t="str">
        <f>IFERROR(VLOOKUP(K188,【参考】数式用!$AR$3:$AS$49, 2, FALSE), "")</f>
        <v/>
      </c>
      <c r="AZ188" s="538" t="str">
        <f t="shared" si="109"/>
        <v/>
      </c>
      <c r="BA188" s="541" t="str">
        <f t="shared" si="110"/>
        <v>入力済</v>
      </c>
      <c r="BB188" s="522" t="str">
        <f>IFERROR(VLOOKUP(K188,【参考】数式用!$AX$3:$AY$59, 2, FALSE), "")</f>
        <v/>
      </c>
      <c r="BC188" s="538" t="str">
        <f t="shared" si="111"/>
        <v/>
      </c>
      <c r="BD188" s="541" t="str">
        <f t="shared" si="112"/>
        <v>入力済</v>
      </c>
      <c r="BE188" s="541" t="str">
        <f t="shared" si="113"/>
        <v/>
      </c>
      <c r="BF188" s="541" t="str">
        <f t="shared" si="114"/>
        <v/>
      </c>
      <c r="BG188" s="541" t="str">
        <f t="shared" si="115"/>
        <v/>
      </c>
      <c r="BH188" s="541" t="str">
        <f t="shared" si="116"/>
        <v/>
      </c>
      <c r="BI188" s="541" t="str">
        <f t="shared" si="117"/>
        <v/>
      </c>
      <c r="BL188" t="str">
        <f t="shared" si="118"/>
        <v/>
      </c>
      <c r="BM188" t="str">
        <f t="shared" si="119"/>
        <v/>
      </c>
      <c r="BN188" t="str">
        <f t="shared" si="120"/>
        <v/>
      </c>
      <c r="BO188" s="548" t="str">
        <f>IF(BN188="対象",ROUNDDOWN(L188*VLOOKUP(K188,【参考】数式用!$A$4:$J$42,10,FALSE)*AA188,0),"")</f>
        <v/>
      </c>
      <c r="BP188" t="str">
        <f t="shared" si="121"/>
        <v/>
      </c>
    </row>
    <row r="189" spans="1:68" ht="109.95" customHeight="1" thickBot="1">
      <c r="A189" s="306">
        <v>177</v>
      </c>
      <c r="B189" s="687" t="str">
        <f>IF(基本情報入力シート!B211="","",基本情報入力シート!B211)</f>
        <v/>
      </c>
      <c r="C189" s="688"/>
      <c r="D189" s="688"/>
      <c r="E189" s="688"/>
      <c r="F189" s="689"/>
      <c r="G189" s="330" t="str">
        <f>IF(基本情報入力シート!L211="", "", 基本情報入力シート!L211)</f>
        <v/>
      </c>
      <c r="H189" s="330" t="str">
        <f>IF(基本情報入力シート!Q211="", "", 基本情報入力シート!Q211)</f>
        <v/>
      </c>
      <c r="I189" s="330" t="str">
        <f>IF(基本情報入力シート!V211="", "", 基本情報入力シート!V211)</f>
        <v/>
      </c>
      <c r="J189" s="330" t="str">
        <f>IF(基本情報入力シート!W211="", "", 基本情報入力シート!W211)</f>
        <v/>
      </c>
      <c r="K189" s="330" t="str">
        <f>IF(基本情報入力シート!Z211="", "", 基本情報入力シート!Z211)</f>
        <v/>
      </c>
      <c r="L189" s="331" t="str">
        <f>IF(基本情報入力シート!AF211=0, "",基本情報入力シート!AF211)</f>
        <v/>
      </c>
      <c r="M189" s="507" t="str">
        <f>IF('別紙様式2-2（個票（４、５月））'!M189="","",'別紙様式2-2（個票（４、５月））'!M189)</f>
        <v/>
      </c>
      <c r="N189" s="506" t="str">
        <f>IF('別紙様式2-2（個票（４、５月））'!N189="","",'別紙様式2-2（個票（４、５月））'!N189)</f>
        <v/>
      </c>
      <c r="O189" s="289"/>
      <c r="P189" s="537" t="str">
        <f>IFERROR(VLOOKUP(K189,【参考】数式用!$A$2:$M$57,MATCH(O189,【参考】数式用!$G$3:$M$3,0)+6,0),"")</f>
        <v/>
      </c>
      <c r="Q189" s="334" t="s">
        <v>113</v>
      </c>
      <c r="R189" s="335"/>
      <c r="S189" s="336" t="s">
        <v>178</v>
      </c>
      <c r="T189" s="335"/>
      <c r="U189" s="336" t="s">
        <v>179</v>
      </c>
      <c r="V189" s="335"/>
      <c r="W189" s="336" t="s">
        <v>178</v>
      </c>
      <c r="X189" s="335"/>
      <c r="Y189" s="336" t="s">
        <v>115</v>
      </c>
      <c r="Z189" s="336" t="s">
        <v>181</v>
      </c>
      <c r="AA189" s="336" t="str">
        <f t="shared" si="95"/>
        <v/>
      </c>
      <c r="AB189" s="337" t="s">
        <v>182</v>
      </c>
      <c r="AC189" s="309" t="str">
        <f t="shared" si="96"/>
        <v/>
      </c>
      <c r="AD189" s="501" t="str">
        <f t="shared" si="97"/>
        <v/>
      </c>
      <c r="AE189" s="310" t="str">
        <f>IFERROR(ROUNDDOWN(ROUNDDOWN(ROUND(L189*VLOOKUP(K189,【参考】数式用!$A$2:$M$57,MATCH("処遇改善加算Ⅳ",【参考】数式用!$G$3:$M$3,0)+6,0),0),0)*AA189*0.5,0), "")</f>
        <v/>
      </c>
      <c r="AF189" s="321"/>
      <c r="AG189" s="322"/>
      <c r="AH189" s="322"/>
      <c r="AI189" s="321"/>
      <c r="AJ189" s="323"/>
      <c r="AK189" s="329"/>
      <c r="AL189" s="327" t="str">
        <f t="shared" si="98"/>
        <v/>
      </c>
      <c r="AM189" s="328" t="str">
        <f t="shared" si="99"/>
        <v/>
      </c>
      <c r="AN189" s="258"/>
      <c r="AO189" s="538" t="str">
        <f>IFERROR(VLOOKUP(K189,【参考】数式用!$A$2:$N$57,14,FALSE),"")</f>
        <v/>
      </c>
      <c r="AP189" s="538" t="str">
        <f t="shared" si="100"/>
        <v/>
      </c>
      <c r="AQ189" s="542" t="str">
        <f t="shared" si="101"/>
        <v/>
      </c>
      <c r="AR189" s="542" t="str">
        <f t="shared" si="102"/>
        <v>キャリアパス要件Ⅰ・Ⅱ_</v>
      </c>
      <c r="AS189" s="522" t="str">
        <f t="shared" si="103"/>
        <v>入力済</v>
      </c>
      <c r="AT189" s="538" t="str">
        <f t="shared" si="104"/>
        <v/>
      </c>
      <c r="AU189" s="522" t="str">
        <f t="shared" si="105"/>
        <v>入力済</v>
      </c>
      <c r="AV189" s="522" t="str">
        <f t="shared" si="106"/>
        <v/>
      </c>
      <c r="AW189" s="522" t="str">
        <f t="shared" si="107"/>
        <v/>
      </c>
      <c r="AX189" s="538" t="str">
        <f t="shared" si="108"/>
        <v/>
      </c>
      <c r="AY189" s="522" t="str">
        <f>IFERROR(VLOOKUP(K189,【参考】数式用!$AR$3:$AS$49, 2, FALSE), "")</f>
        <v/>
      </c>
      <c r="AZ189" s="538" t="str">
        <f t="shared" si="109"/>
        <v/>
      </c>
      <c r="BA189" s="541" t="str">
        <f t="shared" si="110"/>
        <v>入力済</v>
      </c>
      <c r="BB189" s="522" t="str">
        <f>IFERROR(VLOOKUP(K189,【参考】数式用!$AX$3:$AY$59, 2, FALSE), "")</f>
        <v/>
      </c>
      <c r="BC189" s="538" t="str">
        <f t="shared" si="111"/>
        <v/>
      </c>
      <c r="BD189" s="541" t="str">
        <f t="shared" si="112"/>
        <v>入力済</v>
      </c>
      <c r="BE189" s="541" t="str">
        <f t="shared" si="113"/>
        <v/>
      </c>
      <c r="BF189" s="541" t="str">
        <f t="shared" si="114"/>
        <v/>
      </c>
      <c r="BG189" s="541" t="str">
        <f t="shared" si="115"/>
        <v/>
      </c>
      <c r="BH189" s="541" t="str">
        <f t="shared" si="116"/>
        <v/>
      </c>
      <c r="BI189" s="541" t="str">
        <f t="shared" si="117"/>
        <v/>
      </c>
      <c r="BL189" t="str">
        <f t="shared" si="118"/>
        <v/>
      </c>
      <c r="BM189" t="str">
        <f t="shared" si="119"/>
        <v/>
      </c>
      <c r="BN189" t="str">
        <f t="shared" si="120"/>
        <v/>
      </c>
      <c r="BO189" s="548" t="str">
        <f>IF(BN189="対象",ROUNDDOWN(L189*VLOOKUP(K189,【参考】数式用!$A$4:$J$42,10,FALSE)*AA189,0),"")</f>
        <v/>
      </c>
      <c r="BP189" t="str">
        <f t="shared" si="121"/>
        <v/>
      </c>
    </row>
    <row r="190" spans="1:68" ht="109.95" customHeight="1" thickBot="1">
      <c r="A190" s="306">
        <v>178</v>
      </c>
      <c r="B190" s="687" t="str">
        <f>IF(基本情報入力シート!B212="","",基本情報入力シート!B212)</f>
        <v/>
      </c>
      <c r="C190" s="688"/>
      <c r="D190" s="688"/>
      <c r="E190" s="688"/>
      <c r="F190" s="689"/>
      <c r="G190" s="330" t="str">
        <f>IF(基本情報入力シート!L212="", "", 基本情報入力シート!L212)</f>
        <v/>
      </c>
      <c r="H190" s="330" t="str">
        <f>IF(基本情報入力シート!Q212="", "", 基本情報入力シート!Q212)</f>
        <v/>
      </c>
      <c r="I190" s="330" t="str">
        <f>IF(基本情報入力シート!V212="", "", 基本情報入力シート!V212)</f>
        <v/>
      </c>
      <c r="J190" s="330" t="str">
        <f>IF(基本情報入力シート!W212="", "", 基本情報入力シート!W212)</f>
        <v/>
      </c>
      <c r="K190" s="330" t="str">
        <f>IF(基本情報入力シート!Z212="", "", 基本情報入力シート!Z212)</f>
        <v/>
      </c>
      <c r="L190" s="331" t="str">
        <f>IF(基本情報入力シート!AF212=0, "",基本情報入力シート!AF212)</f>
        <v/>
      </c>
      <c r="M190" s="507" t="str">
        <f>IF('別紙様式2-2（個票（４、５月））'!M190="","",'別紙様式2-2（個票（４、５月））'!M190)</f>
        <v/>
      </c>
      <c r="N190" s="506" t="str">
        <f>IF('別紙様式2-2（個票（４、５月））'!N190="","",'別紙様式2-2（個票（４、５月））'!N190)</f>
        <v/>
      </c>
      <c r="O190" s="289"/>
      <c r="P190" s="537" t="str">
        <f>IFERROR(VLOOKUP(K190,【参考】数式用!$A$2:$M$57,MATCH(O190,【参考】数式用!$G$3:$M$3,0)+6,0),"")</f>
        <v/>
      </c>
      <c r="Q190" s="334" t="s">
        <v>113</v>
      </c>
      <c r="R190" s="335"/>
      <c r="S190" s="336" t="s">
        <v>178</v>
      </c>
      <c r="T190" s="335"/>
      <c r="U190" s="336" t="s">
        <v>179</v>
      </c>
      <c r="V190" s="335"/>
      <c r="W190" s="336" t="s">
        <v>178</v>
      </c>
      <c r="X190" s="335"/>
      <c r="Y190" s="336" t="s">
        <v>115</v>
      </c>
      <c r="Z190" s="336" t="s">
        <v>181</v>
      </c>
      <c r="AA190" s="336" t="str">
        <f t="shared" si="95"/>
        <v/>
      </c>
      <c r="AB190" s="337" t="s">
        <v>182</v>
      </c>
      <c r="AC190" s="309" t="str">
        <f t="shared" si="96"/>
        <v/>
      </c>
      <c r="AD190" s="501" t="str">
        <f t="shared" si="97"/>
        <v/>
      </c>
      <c r="AE190" s="310" t="str">
        <f>IFERROR(ROUNDDOWN(ROUNDDOWN(ROUND(L190*VLOOKUP(K190,【参考】数式用!$A$2:$M$57,MATCH("処遇改善加算Ⅳ",【参考】数式用!$G$3:$M$3,0)+6,0),0),0)*AA190*0.5,0), "")</f>
        <v/>
      </c>
      <c r="AF190" s="321"/>
      <c r="AG190" s="322"/>
      <c r="AH190" s="322"/>
      <c r="AI190" s="321"/>
      <c r="AJ190" s="323"/>
      <c r="AK190" s="329"/>
      <c r="AL190" s="327" t="str">
        <f t="shared" si="98"/>
        <v/>
      </c>
      <c r="AM190" s="328" t="str">
        <f t="shared" si="99"/>
        <v/>
      </c>
      <c r="AN190" s="258"/>
      <c r="AO190" s="538" t="str">
        <f>IFERROR(VLOOKUP(K190,【参考】数式用!$A$2:$N$57,14,FALSE),"")</f>
        <v/>
      </c>
      <c r="AP190" s="538" t="str">
        <f t="shared" si="100"/>
        <v/>
      </c>
      <c r="AQ190" s="542" t="str">
        <f t="shared" si="101"/>
        <v/>
      </c>
      <c r="AR190" s="542" t="str">
        <f t="shared" si="102"/>
        <v>キャリアパス要件Ⅰ・Ⅱ_</v>
      </c>
      <c r="AS190" s="522" t="str">
        <f t="shared" si="103"/>
        <v>入力済</v>
      </c>
      <c r="AT190" s="538" t="str">
        <f t="shared" si="104"/>
        <v/>
      </c>
      <c r="AU190" s="522" t="str">
        <f t="shared" si="105"/>
        <v>入力済</v>
      </c>
      <c r="AV190" s="522" t="str">
        <f t="shared" si="106"/>
        <v/>
      </c>
      <c r="AW190" s="522" t="str">
        <f t="shared" si="107"/>
        <v/>
      </c>
      <c r="AX190" s="538" t="str">
        <f t="shared" si="108"/>
        <v/>
      </c>
      <c r="AY190" s="522" t="str">
        <f>IFERROR(VLOOKUP(K190,【参考】数式用!$AR$3:$AS$49, 2, FALSE), "")</f>
        <v/>
      </c>
      <c r="AZ190" s="538" t="str">
        <f t="shared" si="109"/>
        <v/>
      </c>
      <c r="BA190" s="541" t="str">
        <f t="shared" si="110"/>
        <v>入力済</v>
      </c>
      <c r="BB190" s="522" t="str">
        <f>IFERROR(VLOOKUP(K190,【参考】数式用!$AX$3:$AY$59, 2, FALSE), "")</f>
        <v/>
      </c>
      <c r="BC190" s="538" t="str">
        <f t="shared" si="111"/>
        <v/>
      </c>
      <c r="BD190" s="541" t="str">
        <f t="shared" si="112"/>
        <v>入力済</v>
      </c>
      <c r="BE190" s="541" t="str">
        <f t="shared" si="113"/>
        <v/>
      </c>
      <c r="BF190" s="541" t="str">
        <f t="shared" si="114"/>
        <v/>
      </c>
      <c r="BG190" s="541" t="str">
        <f t="shared" si="115"/>
        <v/>
      </c>
      <c r="BH190" s="541" t="str">
        <f t="shared" si="116"/>
        <v/>
      </c>
      <c r="BI190" s="541" t="str">
        <f t="shared" si="117"/>
        <v/>
      </c>
      <c r="BL190" t="str">
        <f t="shared" si="118"/>
        <v/>
      </c>
      <c r="BM190" t="str">
        <f t="shared" si="119"/>
        <v/>
      </c>
      <c r="BN190" t="str">
        <f t="shared" si="120"/>
        <v/>
      </c>
      <c r="BO190" s="548" t="str">
        <f>IF(BN190="対象",ROUNDDOWN(L190*VLOOKUP(K190,【参考】数式用!$A$4:$J$42,10,FALSE)*AA190,0),"")</f>
        <v/>
      </c>
      <c r="BP190" t="str">
        <f t="shared" si="121"/>
        <v/>
      </c>
    </row>
    <row r="191" spans="1:68" ht="109.95" customHeight="1" thickBot="1">
      <c r="A191" s="306">
        <v>179</v>
      </c>
      <c r="B191" s="687" t="str">
        <f>IF(基本情報入力シート!B213="","",基本情報入力シート!B213)</f>
        <v/>
      </c>
      <c r="C191" s="688"/>
      <c r="D191" s="688"/>
      <c r="E191" s="688"/>
      <c r="F191" s="689"/>
      <c r="G191" s="330" t="str">
        <f>IF(基本情報入力シート!L213="", "", 基本情報入力シート!L213)</f>
        <v/>
      </c>
      <c r="H191" s="330" t="str">
        <f>IF(基本情報入力シート!Q213="", "", 基本情報入力シート!Q213)</f>
        <v/>
      </c>
      <c r="I191" s="330" t="str">
        <f>IF(基本情報入力シート!V213="", "", 基本情報入力シート!V213)</f>
        <v/>
      </c>
      <c r="J191" s="330" t="str">
        <f>IF(基本情報入力シート!W213="", "", 基本情報入力シート!W213)</f>
        <v/>
      </c>
      <c r="K191" s="330" t="str">
        <f>IF(基本情報入力シート!Z213="", "", 基本情報入力シート!Z213)</f>
        <v/>
      </c>
      <c r="L191" s="331" t="str">
        <f>IF(基本情報入力シート!AF213=0, "",基本情報入力シート!AF213)</f>
        <v/>
      </c>
      <c r="M191" s="507" t="str">
        <f>IF('別紙様式2-2（個票（４、５月））'!M191="","",'別紙様式2-2（個票（４、５月））'!M191)</f>
        <v/>
      </c>
      <c r="N191" s="506" t="str">
        <f>IF('別紙様式2-2（個票（４、５月））'!N191="","",'別紙様式2-2（個票（４、５月））'!N191)</f>
        <v/>
      </c>
      <c r="O191" s="289"/>
      <c r="P191" s="537" t="str">
        <f>IFERROR(VLOOKUP(K191,【参考】数式用!$A$2:$M$57,MATCH(O191,【参考】数式用!$G$3:$M$3,0)+6,0),"")</f>
        <v/>
      </c>
      <c r="Q191" s="334" t="s">
        <v>113</v>
      </c>
      <c r="R191" s="335"/>
      <c r="S191" s="336" t="s">
        <v>178</v>
      </c>
      <c r="T191" s="335"/>
      <c r="U191" s="336" t="s">
        <v>179</v>
      </c>
      <c r="V191" s="335"/>
      <c r="W191" s="336" t="s">
        <v>178</v>
      </c>
      <c r="X191" s="335"/>
      <c r="Y191" s="336" t="s">
        <v>115</v>
      </c>
      <c r="Z191" s="336" t="s">
        <v>181</v>
      </c>
      <c r="AA191" s="336" t="str">
        <f t="shared" si="95"/>
        <v/>
      </c>
      <c r="AB191" s="337" t="s">
        <v>182</v>
      </c>
      <c r="AC191" s="309" t="str">
        <f t="shared" si="96"/>
        <v/>
      </c>
      <c r="AD191" s="501" t="str">
        <f t="shared" si="97"/>
        <v/>
      </c>
      <c r="AE191" s="310" t="str">
        <f>IFERROR(ROUNDDOWN(ROUNDDOWN(ROUND(L191*VLOOKUP(K191,【参考】数式用!$A$2:$M$57,MATCH("処遇改善加算Ⅳ",【参考】数式用!$G$3:$M$3,0)+6,0),0),0)*AA191*0.5,0), "")</f>
        <v/>
      </c>
      <c r="AF191" s="321"/>
      <c r="AG191" s="322"/>
      <c r="AH191" s="322"/>
      <c r="AI191" s="321"/>
      <c r="AJ191" s="323"/>
      <c r="AK191" s="329"/>
      <c r="AL191" s="327" t="str">
        <f t="shared" si="98"/>
        <v/>
      </c>
      <c r="AM191" s="328" t="str">
        <f t="shared" si="99"/>
        <v/>
      </c>
      <c r="AN191" s="258"/>
      <c r="AO191" s="538" t="str">
        <f>IFERROR(VLOOKUP(K191,【参考】数式用!$A$2:$N$57,14,FALSE),"")</f>
        <v/>
      </c>
      <c r="AP191" s="538" t="str">
        <f t="shared" si="100"/>
        <v/>
      </c>
      <c r="AQ191" s="542" t="str">
        <f t="shared" si="101"/>
        <v/>
      </c>
      <c r="AR191" s="542" t="str">
        <f t="shared" si="102"/>
        <v>キャリアパス要件Ⅰ・Ⅱ_</v>
      </c>
      <c r="AS191" s="522" t="str">
        <f t="shared" si="103"/>
        <v>入力済</v>
      </c>
      <c r="AT191" s="538" t="str">
        <f t="shared" si="104"/>
        <v/>
      </c>
      <c r="AU191" s="522" t="str">
        <f t="shared" si="105"/>
        <v>入力済</v>
      </c>
      <c r="AV191" s="522" t="str">
        <f t="shared" si="106"/>
        <v/>
      </c>
      <c r="AW191" s="522" t="str">
        <f t="shared" si="107"/>
        <v/>
      </c>
      <c r="AX191" s="538" t="str">
        <f t="shared" si="108"/>
        <v/>
      </c>
      <c r="AY191" s="522" t="str">
        <f>IFERROR(VLOOKUP(K191,【参考】数式用!$AR$3:$AS$49, 2, FALSE), "")</f>
        <v/>
      </c>
      <c r="AZ191" s="538" t="str">
        <f t="shared" si="109"/>
        <v/>
      </c>
      <c r="BA191" s="541" t="str">
        <f t="shared" si="110"/>
        <v>入力済</v>
      </c>
      <c r="BB191" s="522" t="str">
        <f>IFERROR(VLOOKUP(K191,【参考】数式用!$AX$3:$AY$59, 2, FALSE), "")</f>
        <v/>
      </c>
      <c r="BC191" s="538" t="str">
        <f t="shared" si="111"/>
        <v/>
      </c>
      <c r="BD191" s="541" t="str">
        <f t="shared" si="112"/>
        <v>入力済</v>
      </c>
      <c r="BE191" s="541" t="str">
        <f t="shared" si="113"/>
        <v/>
      </c>
      <c r="BF191" s="541" t="str">
        <f t="shared" si="114"/>
        <v/>
      </c>
      <c r="BG191" s="541" t="str">
        <f t="shared" si="115"/>
        <v/>
      </c>
      <c r="BH191" s="541" t="str">
        <f t="shared" si="116"/>
        <v/>
      </c>
      <c r="BI191" s="541" t="str">
        <f t="shared" si="117"/>
        <v/>
      </c>
      <c r="BL191" t="str">
        <f t="shared" si="118"/>
        <v/>
      </c>
      <c r="BM191" t="str">
        <f t="shared" si="119"/>
        <v/>
      </c>
      <c r="BN191" t="str">
        <f t="shared" si="120"/>
        <v/>
      </c>
      <c r="BO191" s="548" t="str">
        <f>IF(BN191="対象",ROUNDDOWN(L191*VLOOKUP(K191,【参考】数式用!$A$4:$J$42,10,FALSE)*AA191,0),"")</f>
        <v/>
      </c>
      <c r="BP191" t="str">
        <f t="shared" si="121"/>
        <v/>
      </c>
    </row>
    <row r="192" spans="1:68" ht="109.95" customHeight="1" thickBot="1">
      <c r="A192" s="306">
        <v>180</v>
      </c>
      <c r="B192" s="687" t="str">
        <f>IF(基本情報入力シート!B214="","",基本情報入力シート!B214)</f>
        <v/>
      </c>
      <c r="C192" s="688"/>
      <c r="D192" s="688"/>
      <c r="E192" s="688"/>
      <c r="F192" s="689"/>
      <c r="G192" s="330" t="str">
        <f>IF(基本情報入力シート!L214="", "", 基本情報入力シート!L214)</f>
        <v/>
      </c>
      <c r="H192" s="330" t="str">
        <f>IF(基本情報入力シート!Q214="", "", 基本情報入力シート!Q214)</f>
        <v/>
      </c>
      <c r="I192" s="330" t="str">
        <f>IF(基本情報入力シート!V214="", "", 基本情報入力シート!V214)</f>
        <v/>
      </c>
      <c r="J192" s="330" t="str">
        <f>IF(基本情報入力シート!W214="", "", 基本情報入力シート!W214)</f>
        <v/>
      </c>
      <c r="K192" s="330" t="str">
        <f>IF(基本情報入力シート!Z214="", "", 基本情報入力シート!Z214)</f>
        <v/>
      </c>
      <c r="L192" s="331" t="str">
        <f>IF(基本情報入力シート!AF214=0, "",基本情報入力シート!AF214)</f>
        <v/>
      </c>
      <c r="M192" s="507" t="str">
        <f>IF('別紙様式2-2（個票（４、５月））'!M192="","",'別紙様式2-2（個票（４、５月））'!M192)</f>
        <v/>
      </c>
      <c r="N192" s="506" t="str">
        <f>IF('別紙様式2-2（個票（４、５月））'!N192="","",'別紙様式2-2（個票（４、５月））'!N192)</f>
        <v/>
      </c>
      <c r="O192" s="289"/>
      <c r="P192" s="537" t="str">
        <f>IFERROR(VLOOKUP(K192,【参考】数式用!$A$2:$M$57,MATCH(O192,【参考】数式用!$G$3:$M$3,0)+6,0),"")</f>
        <v/>
      </c>
      <c r="Q192" s="334" t="s">
        <v>113</v>
      </c>
      <c r="R192" s="335"/>
      <c r="S192" s="336" t="s">
        <v>178</v>
      </c>
      <c r="T192" s="335"/>
      <c r="U192" s="336" t="s">
        <v>179</v>
      </c>
      <c r="V192" s="335"/>
      <c r="W192" s="336" t="s">
        <v>178</v>
      </c>
      <c r="X192" s="335"/>
      <c r="Y192" s="336" t="s">
        <v>115</v>
      </c>
      <c r="Z192" s="336" t="s">
        <v>181</v>
      </c>
      <c r="AA192" s="336" t="str">
        <f t="shared" si="95"/>
        <v/>
      </c>
      <c r="AB192" s="337" t="s">
        <v>182</v>
      </c>
      <c r="AC192" s="309" t="str">
        <f t="shared" si="96"/>
        <v/>
      </c>
      <c r="AD192" s="501" t="str">
        <f t="shared" si="97"/>
        <v/>
      </c>
      <c r="AE192" s="310" t="str">
        <f>IFERROR(ROUNDDOWN(ROUNDDOWN(ROUND(L192*VLOOKUP(K192,【参考】数式用!$A$2:$M$57,MATCH("処遇改善加算Ⅳ",【参考】数式用!$G$3:$M$3,0)+6,0),0),0)*AA192*0.5,0), "")</f>
        <v/>
      </c>
      <c r="AF192" s="321"/>
      <c r="AG192" s="322"/>
      <c r="AH192" s="322"/>
      <c r="AI192" s="321"/>
      <c r="AJ192" s="323"/>
      <c r="AK192" s="329"/>
      <c r="AL192" s="327" t="str">
        <f t="shared" si="98"/>
        <v/>
      </c>
      <c r="AM192" s="328" t="str">
        <f t="shared" si="99"/>
        <v/>
      </c>
      <c r="AN192" s="258"/>
      <c r="AO192" s="538" t="str">
        <f>IFERROR(VLOOKUP(K192,【参考】数式用!$A$2:$N$57,14,FALSE),"")</f>
        <v/>
      </c>
      <c r="AP192" s="538" t="str">
        <f t="shared" si="100"/>
        <v/>
      </c>
      <c r="AQ192" s="542" t="str">
        <f t="shared" si="101"/>
        <v/>
      </c>
      <c r="AR192" s="542" t="str">
        <f t="shared" si="102"/>
        <v>キャリアパス要件Ⅰ・Ⅱ_</v>
      </c>
      <c r="AS192" s="522" t="str">
        <f t="shared" si="103"/>
        <v>入力済</v>
      </c>
      <c r="AT192" s="538" t="str">
        <f t="shared" si="104"/>
        <v/>
      </c>
      <c r="AU192" s="522" t="str">
        <f t="shared" si="105"/>
        <v>入力済</v>
      </c>
      <c r="AV192" s="522" t="str">
        <f t="shared" si="106"/>
        <v/>
      </c>
      <c r="AW192" s="522" t="str">
        <f t="shared" si="107"/>
        <v/>
      </c>
      <c r="AX192" s="538" t="str">
        <f t="shared" si="108"/>
        <v/>
      </c>
      <c r="AY192" s="522" t="str">
        <f>IFERROR(VLOOKUP(K192,【参考】数式用!$AR$3:$AS$49, 2, FALSE), "")</f>
        <v/>
      </c>
      <c r="AZ192" s="538" t="str">
        <f t="shared" si="109"/>
        <v/>
      </c>
      <c r="BA192" s="541" t="str">
        <f t="shared" si="110"/>
        <v>入力済</v>
      </c>
      <c r="BB192" s="522" t="str">
        <f>IFERROR(VLOOKUP(K192,【参考】数式用!$AX$3:$AY$59, 2, FALSE), "")</f>
        <v/>
      </c>
      <c r="BC192" s="538" t="str">
        <f t="shared" si="111"/>
        <v/>
      </c>
      <c r="BD192" s="541" t="str">
        <f t="shared" si="112"/>
        <v>入力済</v>
      </c>
      <c r="BE192" s="541" t="str">
        <f t="shared" si="113"/>
        <v/>
      </c>
      <c r="BF192" s="541" t="str">
        <f t="shared" si="114"/>
        <v/>
      </c>
      <c r="BG192" s="541" t="str">
        <f t="shared" si="115"/>
        <v/>
      </c>
      <c r="BH192" s="541" t="str">
        <f t="shared" si="116"/>
        <v/>
      </c>
      <c r="BI192" s="541" t="str">
        <f t="shared" si="117"/>
        <v/>
      </c>
      <c r="BL192" t="str">
        <f t="shared" si="118"/>
        <v/>
      </c>
      <c r="BM192" t="str">
        <f t="shared" si="119"/>
        <v/>
      </c>
      <c r="BN192" t="str">
        <f t="shared" si="120"/>
        <v/>
      </c>
      <c r="BO192" s="548" t="str">
        <f>IF(BN192="対象",ROUNDDOWN(L192*VLOOKUP(K192,【参考】数式用!$A$4:$J$42,10,FALSE)*AA192,0),"")</f>
        <v/>
      </c>
      <c r="BP192" t="str">
        <f t="shared" si="121"/>
        <v/>
      </c>
    </row>
    <row r="193" spans="1:68" ht="109.95" customHeight="1" thickBot="1">
      <c r="A193" s="306">
        <v>181</v>
      </c>
      <c r="B193" s="687" t="str">
        <f>IF(基本情報入力シート!B215="","",基本情報入力シート!B215)</f>
        <v/>
      </c>
      <c r="C193" s="688"/>
      <c r="D193" s="688"/>
      <c r="E193" s="688"/>
      <c r="F193" s="689"/>
      <c r="G193" s="330" t="str">
        <f>IF(基本情報入力シート!L215="", "", 基本情報入力シート!L215)</f>
        <v/>
      </c>
      <c r="H193" s="330" t="str">
        <f>IF(基本情報入力シート!Q215="", "", 基本情報入力シート!Q215)</f>
        <v/>
      </c>
      <c r="I193" s="330" t="str">
        <f>IF(基本情報入力シート!V215="", "", 基本情報入力シート!V215)</f>
        <v/>
      </c>
      <c r="J193" s="330" t="str">
        <f>IF(基本情報入力シート!W215="", "", 基本情報入力シート!W215)</f>
        <v/>
      </c>
      <c r="K193" s="330" t="str">
        <f>IF(基本情報入力シート!Z215="", "", 基本情報入力シート!Z215)</f>
        <v/>
      </c>
      <c r="L193" s="331" t="str">
        <f>IF(基本情報入力シート!AF215=0, "",基本情報入力シート!AF215)</f>
        <v/>
      </c>
      <c r="M193" s="507" t="str">
        <f>IF('別紙様式2-2（個票（４、５月））'!M193="","",'別紙様式2-2（個票（４、５月））'!M193)</f>
        <v/>
      </c>
      <c r="N193" s="506" t="str">
        <f>IF('別紙様式2-2（個票（４、５月））'!N193="","",'別紙様式2-2（個票（４、５月））'!N193)</f>
        <v/>
      </c>
      <c r="O193" s="289"/>
      <c r="P193" s="537" t="str">
        <f>IFERROR(VLOOKUP(K193,【参考】数式用!$A$2:$M$57,MATCH(O193,【参考】数式用!$G$3:$M$3,0)+6,0),"")</f>
        <v/>
      </c>
      <c r="Q193" s="334" t="s">
        <v>113</v>
      </c>
      <c r="R193" s="335"/>
      <c r="S193" s="336" t="s">
        <v>178</v>
      </c>
      <c r="T193" s="335"/>
      <c r="U193" s="336" t="s">
        <v>179</v>
      </c>
      <c r="V193" s="335"/>
      <c r="W193" s="336" t="s">
        <v>178</v>
      </c>
      <c r="X193" s="335"/>
      <c r="Y193" s="336" t="s">
        <v>115</v>
      </c>
      <c r="Z193" s="336" t="s">
        <v>181</v>
      </c>
      <c r="AA193" s="336" t="str">
        <f t="shared" si="95"/>
        <v/>
      </c>
      <c r="AB193" s="337" t="s">
        <v>182</v>
      </c>
      <c r="AC193" s="309" t="str">
        <f t="shared" si="96"/>
        <v/>
      </c>
      <c r="AD193" s="501" t="str">
        <f t="shared" si="97"/>
        <v/>
      </c>
      <c r="AE193" s="310" t="str">
        <f>IFERROR(ROUNDDOWN(ROUNDDOWN(ROUND(L193*VLOOKUP(K193,【参考】数式用!$A$2:$M$57,MATCH("処遇改善加算Ⅳ",【参考】数式用!$G$3:$M$3,0)+6,0),0),0)*AA193*0.5,0), "")</f>
        <v/>
      </c>
      <c r="AF193" s="321"/>
      <c r="AG193" s="322"/>
      <c r="AH193" s="322"/>
      <c r="AI193" s="321"/>
      <c r="AJ193" s="323"/>
      <c r="AK193" s="329"/>
      <c r="AL193" s="327" t="str">
        <f t="shared" si="98"/>
        <v/>
      </c>
      <c r="AM193" s="328" t="str">
        <f t="shared" si="99"/>
        <v/>
      </c>
      <c r="AN193" s="258"/>
      <c r="AO193" s="538" t="str">
        <f>IFERROR(VLOOKUP(K193,【参考】数式用!$A$2:$N$57,14,FALSE),"")</f>
        <v/>
      </c>
      <c r="AP193" s="538" t="str">
        <f t="shared" si="100"/>
        <v/>
      </c>
      <c r="AQ193" s="542" t="str">
        <f t="shared" si="101"/>
        <v/>
      </c>
      <c r="AR193" s="542" t="str">
        <f t="shared" si="102"/>
        <v>キャリアパス要件Ⅰ・Ⅱ_</v>
      </c>
      <c r="AS193" s="522" t="str">
        <f t="shared" si="103"/>
        <v>入力済</v>
      </c>
      <c r="AT193" s="538" t="str">
        <f t="shared" si="104"/>
        <v/>
      </c>
      <c r="AU193" s="522" t="str">
        <f t="shared" si="105"/>
        <v>入力済</v>
      </c>
      <c r="AV193" s="522" t="str">
        <f t="shared" si="106"/>
        <v/>
      </c>
      <c r="AW193" s="522" t="str">
        <f t="shared" si="107"/>
        <v/>
      </c>
      <c r="AX193" s="538" t="str">
        <f t="shared" si="108"/>
        <v/>
      </c>
      <c r="AY193" s="522" t="str">
        <f>IFERROR(VLOOKUP(K193,【参考】数式用!$AR$3:$AS$49, 2, FALSE), "")</f>
        <v/>
      </c>
      <c r="AZ193" s="538" t="str">
        <f t="shared" si="109"/>
        <v/>
      </c>
      <c r="BA193" s="541" t="str">
        <f t="shared" si="110"/>
        <v>入力済</v>
      </c>
      <c r="BB193" s="522" t="str">
        <f>IFERROR(VLOOKUP(K193,【参考】数式用!$AX$3:$AY$59, 2, FALSE), "")</f>
        <v/>
      </c>
      <c r="BC193" s="538" t="str">
        <f t="shared" si="111"/>
        <v/>
      </c>
      <c r="BD193" s="541" t="str">
        <f t="shared" si="112"/>
        <v>入力済</v>
      </c>
      <c r="BE193" s="541" t="str">
        <f t="shared" si="113"/>
        <v/>
      </c>
      <c r="BF193" s="541" t="str">
        <f t="shared" si="114"/>
        <v/>
      </c>
      <c r="BG193" s="541" t="str">
        <f t="shared" si="115"/>
        <v/>
      </c>
      <c r="BH193" s="541" t="str">
        <f t="shared" si="116"/>
        <v/>
      </c>
      <c r="BI193" s="541" t="str">
        <f t="shared" si="117"/>
        <v/>
      </c>
      <c r="BL193" t="str">
        <f t="shared" si="118"/>
        <v/>
      </c>
      <c r="BM193" t="str">
        <f t="shared" si="119"/>
        <v/>
      </c>
      <c r="BN193" t="str">
        <f t="shared" si="120"/>
        <v/>
      </c>
      <c r="BO193" s="548" t="str">
        <f>IF(BN193="対象",ROUNDDOWN(L193*VLOOKUP(K193,【参考】数式用!$A$4:$J$42,10,FALSE)*AA193,0),"")</f>
        <v/>
      </c>
      <c r="BP193" t="str">
        <f t="shared" si="121"/>
        <v/>
      </c>
    </row>
    <row r="194" spans="1:68" ht="109.95" customHeight="1" thickBot="1">
      <c r="A194" s="306">
        <v>182</v>
      </c>
      <c r="B194" s="687" t="str">
        <f>IF(基本情報入力シート!B216="","",基本情報入力シート!B216)</f>
        <v/>
      </c>
      <c r="C194" s="688"/>
      <c r="D194" s="688"/>
      <c r="E194" s="688"/>
      <c r="F194" s="689"/>
      <c r="G194" s="330" t="str">
        <f>IF(基本情報入力シート!L216="", "", 基本情報入力シート!L216)</f>
        <v/>
      </c>
      <c r="H194" s="330" t="str">
        <f>IF(基本情報入力シート!Q216="", "", 基本情報入力シート!Q216)</f>
        <v/>
      </c>
      <c r="I194" s="330" t="str">
        <f>IF(基本情報入力シート!V216="", "", 基本情報入力シート!V216)</f>
        <v/>
      </c>
      <c r="J194" s="330" t="str">
        <f>IF(基本情報入力シート!W216="", "", 基本情報入力シート!W216)</f>
        <v/>
      </c>
      <c r="K194" s="330" t="str">
        <f>IF(基本情報入力シート!Z216="", "", 基本情報入力シート!Z216)</f>
        <v/>
      </c>
      <c r="L194" s="331" t="str">
        <f>IF(基本情報入力シート!AF216=0, "",基本情報入力シート!AF216)</f>
        <v/>
      </c>
      <c r="M194" s="507" t="str">
        <f>IF('別紙様式2-2（個票（４、５月））'!M194="","",'別紙様式2-2（個票（４、５月））'!M194)</f>
        <v/>
      </c>
      <c r="N194" s="506" t="str">
        <f>IF('別紙様式2-2（個票（４、５月））'!N194="","",'別紙様式2-2（個票（４、５月））'!N194)</f>
        <v/>
      </c>
      <c r="O194" s="289"/>
      <c r="P194" s="537" t="str">
        <f>IFERROR(VLOOKUP(K194,【参考】数式用!$A$2:$M$57,MATCH(O194,【参考】数式用!$G$3:$M$3,0)+6,0),"")</f>
        <v/>
      </c>
      <c r="Q194" s="334" t="s">
        <v>113</v>
      </c>
      <c r="R194" s="335"/>
      <c r="S194" s="336" t="s">
        <v>178</v>
      </c>
      <c r="T194" s="335"/>
      <c r="U194" s="336" t="s">
        <v>179</v>
      </c>
      <c r="V194" s="335"/>
      <c r="W194" s="336" t="s">
        <v>178</v>
      </c>
      <c r="X194" s="335"/>
      <c r="Y194" s="336" t="s">
        <v>115</v>
      </c>
      <c r="Z194" s="336" t="s">
        <v>181</v>
      </c>
      <c r="AA194" s="336" t="str">
        <f t="shared" si="95"/>
        <v/>
      </c>
      <c r="AB194" s="337" t="s">
        <v>182</v>
      </c>
      <c r="AC194" s="309" t="str">
        <f t="shared" si="96"/>
        <v/>
      </c>
      <c r="AD194" s="501" t="str">
        <f t="shared" si="97"/>
        <v/>
      </c>
      <c r="AE194" s="310" t="str">
        <f>IFERROR(ROUNDDOWN(ROUNDDOWN(ROUND(L194*VLOOKUP(K194,【参考】数式用!$A$2:$M$57,MATCH("処遇改善加算Ⅳ",【参考】数式用!$G$3:$M$3,0)+6,0),0),0)*AA194*0.5,0), "")</f>
        <v/>
      </c>
      <c r="AF194" s="321"/>
      <c r="AG194" s="322"/>
      <c r="AH194" s="322"/>
      <c r="AI194" s="321"/>
      <c r="AJ194" s="323"/>
      <c r="AK194" s="329"/>
      <c r="AL194" s="327" t="str">
        <f t="shared" si="98"/>
        <v/>
      </c>
      <c r="AM194" s="328" t="str">
        <f t="shared" si="99"/>
        <v/>
      </c>
      <c r="AN194" s="258"/>
      <c r="AO194" s="538" t="str">
        <f>IFERROR(VLOOKUP(K194,【参考】数式用!$A$2:$N$57,14,FALSE),"")</f>
        <v/>
      </c>
      <c r="AP194" s="538" t="str">
        <f t="shared" si="100"/>
        <v/>
      </c>
      <c r="AQ194" s="542" t="str">
        <f t="shared" si="101"/>
        <v/>
      </c>
      <c r="AR194" s="542" t="str">
        <f t="shared" si="102"/>
        <v>キャリアパス要件Ⅰ・Ⅱ_</v>
      </c>
      <c r="AS194" s="522" t="str">
        <f t="shared" si="103"/>
        <v>入力済</v>
      </c>
      <c r="AT194" s="538" t="str">
        <f t="shared" si="104"/>
        <v/>
      </c>
      <c r="AU194" s="522" t="str">
        <f t="shared" si="105"/>
        <v>入力済</v>
      </c>
      <c r="AV194" s="522" t="str">
        <f t="shared" si="106"/>
        <v/>
      </c>
      <c r="AW194" s="522" t="str">
        <f t="shared" si="107"/>
        <v/>
      </c>
      <c r="AX194" s="538" t="str">
        <f t="shared" si="108"/>
        <v/>
      </c>
      <c r="AY194" s="522" t="str">
        <f>IFERROR(VLOOKUP(K194,【参考】数式用!$AR$3:$AS$49, 2, FALSE), "")</f>
        <v/>
      </c>
      <c r="AZ194" s="538" t="str">
        <f t="shared" si="109"/>
        <v/>
      </c>
      <c r="BA194" s="541" t="str">
        <f t="shared" si="110"/>
        <v>入力済</v>
      </c>
      <c r="BB194" s="522" t="str">
        <f>IFERROR(VLOOKUP(K194,【参考】数式用!$AX$3:$AY$59, 2, FALSE), "")</f>
        <v/>
      </c>
      <c r="BC194" s="538" t="str">
        <f t="shared" si="111"/>
        <v/>
      </c>
      <c r="BD194" s="541" t="str">
        <f t="shared" si="112"/>
        <v>入力済</v>
      </c>
      <c r="BE194" s="541" t="str">
        <f t="shared" si="113"/>
        <v/>
      </c>
      <c r="BF194" s="541" t="str">
        <f t="shared" si="114"/>
        <v/>
      </c>
      <c r="BG194" s="541" t="str">
        <f t="shared" si="115"/>
        <v/>
      </c>
      <c r="BH194" s="541" t="str">
        <f t="shared" si="116"/>
        <v/>
      </c>
      <c r="BI194" s="541" t="str">
        <f t="shared" si="117"/>
        <v/>
      </c>
      <c r="BL194" t="str">
        <f t="shared" si="118"/>
        <v/>
      </c>
      <c r="BM194" t="str">
        <f t="shared" si="119"/>
        <v/>
      </c>
      <c r="BN194" t="str">
        <f t="shared" si="120"/>
        <v/>
      </c>
      <c r="BO194" s="548" t="str">
        <f>IF(BN194="対象",ROUNDDOWN(L194*VLOOKUP(K194,【参考】数式用!$A$4:$J$42,10,FALSE)*AA194,0),"")</f>
        <v/>
      </c>
      <c r="BP194" t="str">
        <f t="shared" si="121"/>
        <v/>
      </c>
    </row>
    <row r="195" spans="1:68" ht="109.95" customHeight="1" thickBot="1">
      <c r="A195" s="306">
        <v>183</v>
      </c>
      <c r="B195" s="687" t="str">
        <f>IF(基本情報入力シート!B217="","",基本情報入力シート!B217)</f>
        <v/>
      </c>
      <c r="C195" s="688"/>
      <c r="D195" s="688"/>
      <c r="E195" s="688"/>
      <c r="F195" s="689"/>
      <c r="G195" s="330" t="str">
        <f>IF(基本情報入力シート!L217="", "", 基本情報入力シート!L217)</f>
        <v/>
      </c>
      <c r="H195" s="330" t="str">
        <f>IF(基本情報入力シート!Q217="", "", 基本情報入力シート!Q217)</f>
        <v/>
      </c>
      <c r="I195" s="330" t="str">
        <f>IF(基本情報入力シート!V217="", "", 基本情報入力シート!V217)</f>
        <v/>
      </c>
      <c r="J195" s="330" t="str">
        <f>IF(基本情報入力シート!W217="", "", 基本情報入力シート!W217)</f>
        <v/>
      </c>
      <c r="K195" s="330" t="str">
        <f>IF(基本情報入力シート!Z217="", "", 基本情報入力シート!Z217)</f>
        <v/>
      </c>
      <c r="L195" s="331" t="str">
        <f>IF(基本情報入力シート!AF217=0, "",基本情報入力シート!AF217)</f>
        <v/>
      </c>
      <c r="M195" s="507" t="str">
        <f>IF('別紙様式2-2（個票（４、５月））'!M195="","",'別紙様式2-2（個票（４、５月））'!M195)</f>
        <v/>
      </c>
      <c r="N195" s="506" t="str">
        <f>IF('別紙様式2-2（個票（４、５月））'!N195="","",'別紙様式2-2（個票（４、５月））'!N195)</f>
        <v/>
      </c>
      <c r="O195" s="289"/>
      <c r="P195" s="537" t="str">
        <f>IFERROR(VLOOKUP(K195,【参考】数式用!$A$2:$M$57,MATCH(O195,【参考】数式用!$G$3:$M$3,0)+6,0),"")</f>
        <v/>
      </c>
      <c r="Q195" s="334" t="s">
        <v>113</v>
      </c>
      <c r="R195" s="335"/>
      <c r="S195" s="336" t="s">
        <v>178</v>
      </c>
      <c r="T195" s="335"/>
      <c r="U195" s="336" t="s">
        <v>179</v>
      </c>
      <c r="V195" s="335"/>
      <c r="W195" s="336" t="s">
        <v>178</v>
      </c>
      <c r="X195" s="335"/>
      <c r="Y195" s="336" t="s">
        <v>115</v>
      </c>
      <c r="Z195" s="336" t="s">
        <v>181</v>
      </c>
      <c r="AA195" s="336" t="str">
        <f t="shared" si="95"/>
        <v/>
      </c>
      <c r="AB195" s="337" t="s">
        <v>182</v>
      </c>
      <c r="AC195" s="309" t="str">
        <f t="shared" si="96"/>
        <v/>
      </c>
      <c r="AD195" s="501" t="str">
        <f t="shared" si="97"/>
        <v/>
      </c>
      <c r="AE195" s="310" t="str">
        <f>IFERROR(ROUNDDOWN(ROUNDDOWN(ROUND(L195*VLOOKUP(K195,【参考】数式用!$A$2:$M$57,MATCH("処遇改善加算Ⅳ",【参考】数式用!$G$3:$M$3,0)+6,0),0),0)*AA195*0.5,0), "")</f>
        <v/>
      </c>
      <c r="AF195" s="321"/>
      <c r="AG195" s="322"/>
      <c r="AH195" s="322"/>
      <c r="AI195" s="321"/>
      <c r="AJ195" s="323"/>
      <c r="AK195" s="329"/>
      <c r="AL195" s="327" t="str">
        <f t="shared" si="98"/>
        <v/>
      </c>
      <c r="AM195" s="328" t="str">
        <f t="shared" si="99"/>
        <v/>
      </c>
      <c r="AN195" s="258"/>
      <c r="AO195" s="538" t="str">
        <f>IFERROR(VLOOKUP(K195,【参考】数式用!$A$2:$N$57,14,FALSE),"")</f>
        <v/>
      </c>
      <c r="AP195" s="538" t="str">
        <f t="shared" si="100"/>
        <v/>
      </c>
      <c r="AQ195" s="542" t="str">
        <f t="shared" si="101"/>
        <v/>
      </c>
      <c r="AR195" s="542" t="str">
        <f t="shared" si="102"/>
        <v>キャリアパス要件Ⅰ・Ⅱ_</v>
      </c>
      <c r="AS195" s="522" t="str">
        <f t="shared" si="103"/>
        <v>入力済</v>
      </c>
      <c r="AT195" s="538" t="str">
        <f t="shared" si="104"/>
        <v/>
      </c>
      <c r="AU195" s="522" t="str">
        <f t="shared" si="105"/>
        <v>入力済</v>
      </c>
      <c r="AV195" s="522" t="str">
        <f t="shared" si="106"/>
        <v/>
      </c>
      <c r="AW195" s="522" t="str">
        <f t="shared" si="107"/>
        <v/>
      </c>
      <c r="AX195" s="538" t="str">
        <f t="shared" si="108"/>
        <v/>
      </c>
      <c r="AY195" s="522" t="str">
        <f>IFERROR(VLOOKUP(K195,【参考】数式用!$AR$3:$AS$49, 2, FALSE), "")</f>
        <v/>
      </c>
      <c r="AZ195" s="538" t="str">
        <f t="shared" si="109"/>
        <v/>
      </c>
      <c r="BA195" s="541" t="str">
        <f t="shared" si="110"/>
        <v>入力済</v>
      </c>
      <c r="BB195" s="522" t="str">
        <f>IFERROR(VLOOKUP(K195,【参考】数式用!$AX$3:$AY$59, 2, FALSE), "")</f>
        <v/>
      </c>
      <c r="BC195" s="538" t="str">
        <f t="shared" si="111"/>
        <v/>
      </c>
      <c r="BD195" s="541" t="str">
        <f t="shared" si="112"/>
        <v>入力済</v>
      </c>
      <c r="BE195" s="541" t="str">
        <f t="shared" si="113"/>
        <v/>
      </c>
      <c r="BF195" s="541" t="str">
        <f t="shared" si="114"/>
        <v/>
      </c>
      <c r="BG195" s="541" t="str">
        <f t="shared" si="115"/>
        <v/>
      </c>
      <c r="BH195" s="541" t="str">
        <f t="shared" si="116"/>
        <v/>
      </c>
      <c r="BI195" s="541" t="str">
        <f t="shared" si="117"/>
        <v/>
      </c>
      <c r="BL195" t="str">
        <f t="shared" si="118"/>
        <v/>
      </c>
      <c r="BM195" t="str">
        <f t="shared" si="119"/>
        <v/>
      </c>
      <c r="BN195" t="str">
        <f t="shared" si="120"/>
        <v/>
      </c>
      <c r="BO195" s="548" t="str">
        <f>IF(BN195="対象",ROUNDDOWN(L195*VLOOKUP(K195,【参考】数式用!$A$4:$J$42,10,FALSE)*AA195,0),"")</f>
        <v/>
      </c>
      <c r="BP195" t="str">
        <f t="shared" si="121"/>
        <v/>
      </c>
    </row>
    <row r="196" spans="1:68" ht="109.95" customHeight="1" thickBot="1">
      <c r="A196" s="306">
        <v>184</v>
      </c>
      <c r="B196" s="687" t="str">
        <f>IF(基本情報入力シート!B218="","",基本情報入力シート!B218)</f>
        <v/>
      </c>
      <c r="C196" s="688"/>
      <c r="D196" s="688"/>
      <c r="E196" s="688"/>
      <c r="F196" s="689"/>
      <c r="G196" s="330" t="str">
        <f>IF(基本情報入力シート!L218="", "", 基本情報入力シート!L218)</f>
        <v/>
      </c>
      <c r="H196" s="330" t="str">
        <f>IF(基本情報入力シート!Q218="", "", 基本情報入力シート!Q218)</f>
        <v/>
      </c>
      <c r="I196" s="330" t="str">
        <f>IF(基本情報入力シート!V218="", "", 基本情報入力シート!V218)</f>
        <v/>
      </c>
      <c r="J196" s="330" t="str">
        <f>IF(基本情報入力シート!W218="", "", 基本情報入力シート!W218)</f>
        <v/>
      </c>
      <c r="K196" s="330" t="str">
        <f>IF(基本情報入力シート!Z218="", "", 基本情報入力シート!Z218)</f>
        <v/>
      </c>
      <c r="L196" s="331" t="str">
        <f>IF(基本情報入力シート!AF218=0, "",基本情報入力シート!AF218)</f>
        <v/>
      </c>
      <c r="M196" s="507" t="str">
        <f>IF('別紙様式2-2（個票（４、５月））'!M196="","",'別紙様式2-2（個票（４、５月））'!M196)</f>
        <v/>
      </c>
      <c r="N196" s="506" t="str">
        <f>IF('別紙様式2-2（個票（４、５月））'!N196="","",'別紙様式2-2（個票（４、５月））'!N196)</f>
        <v/>
      </c>
      <c r="O196" s="289"/>
      <c r="P196" s="537" t="str">
        <f>IFERROR(VLOOKUP(K196,【参考】数式用!$A$2:$M$57,MATCH(O196,【参考】数式用!$G$3:$M$3,0)+6,0),"")</f>
        <v/>
      </c>
      <c r="Q196" s="334" t="s">
        <v>113</v>
      </c>
      <c r="R196" s="335"/>
      <c r="S196" s="336" t="s">
        <v>178</v>
      </c>
      <c r="T196" s="335"/>
      <c r="U196" s="336" t="s">
        <v>179</v>
      </c>
      <c r="V196" s="335"/>
      <c r="W196" s="336" t="s">
        <v>178</v>
      </c>
      <c r="X196" s="335"/>
      <c r="Y196" s="336" t="s">
        <v>115</v>
      </c>
      <c r="Z196" s="336" t="s">
        <v>181</v>
      </c>
      <c r="AA196" s="336" t="str">
        <f t="shared" si="95"/>
        <v/>
      </c>
      <c r="AB196" s="337" t="s">
        <v>182</v>
      </c>
      <c r="AC196" s="309" t="str">
        <f t="shared" si="96"/>
        <v/>
      </c>
      <c r="AD196" s="501" t="str">
        <f t="shared" si="97"/>
        <v/>
      </c>
      <c r="AE196" s="310" t="str">
        <f>IFERROR(ROUNDDOWN(ROUNDDOWN(ROUND(L196*VLOOKUP(K196,【参考】数式用!$A$2:$M$57,MATCH("処遇改善加算Ⅳ",【参考】数式用!$G$3:$M$3,0)+6,0),0),0)*AA196*0.5,0), "")</f>
        <v/>
      </c>
      <c r="AF196" s="321"/>
      <c r="AG196" s="322"/>
      <c r="AH196" s="322"/>
      <c r="AI196" s="321"/>
      <c r="AJ196" s="323"/>
      <c r="AK196" s="329"/>
      <c r="AL196" s="327" t="str">
        <f t="shared" si="98"/>
        <v/>
      </c>
      <c r="AM196" s="328" t="str">
        <f t="shared" si="99"/>
        <v/>
      </c>
      <c r="AN196" s="258"/>
      <c r="AO196" s="538" t="str">
        <f>IFERROR(VLOOKUP(K196,【参考】数式用!$A$2:$N$57,14,FALSE),"")</f>
        <v/>
      </c>
      <c r="AP196" s="538" t="str">
        <f t="shared" si="100"/>
        <v/>
      </c>
      <c r="AQ196" s="542" t="str">
        <f t="shared" si="101"/>
        <v/>
      </c>
      <c r="AR196" s="542" t="str">
        <f t="shared" si="102"/>
        <v>キャリアパス要件Ⅰ・Ⅱ_</v>
      </c>
      <c r="AS196" s="522" t="str">
        <f t="shared" si="103"/>
        <v>入力済</v>
      </c>
      <c r="AT196" s="538" t="str">
        <f t="shared" si="104"/>
        <v/>
      </c>
      <c r="AU196" s="522" t="str">
        <f t="shared" si="105"/>
        <v>入力済</v>
      </c>
      <c r="AV196" s="522" t="str">
        <f t="shared" si="106"/>
        <v/>
      </c>
      <c r="AW196" s="522" t="str">
        <f t="shared" si="107"/>
        <v/>
      </c>
      <c r="AX196" s="538" t="str">
        <f t="shared" si="108"/>
        <v/>
      </c>
      <c r="AY196" s="522" t="str">
        <f>IFERROR(VLOOKUP(K196,【参考】数式用!$AR$3:$AS$49, 2, FALSE), "")</f>
        <v/>
      </c>
      <c r="AZ196" s="538" t="str">
        <f t="shared" si="109"/>
        <v/>
      </c>
      <c r="BA196" s="541" t="str">
        <f t="shared" si="110"/>
        <v>入力済</v>
      </c>
      <c r="BB196" s="522" t="str">
        <f>IFERROR(VLOOKUP(K196,【参考】数式用!$AX$3:$AY$59, 2, FALSE), "")</f>
        <v/>
      </c>
      <c r="BC196" s="538" t="str">
        <f t="shared" si="111"/>
        <v/>
      </c>
      <c r="BD196" s="541" t="str">
        <f t="shared" si="112"/>
        <v>入力済</v>
      </c>
      <c r="BE196" s="541" t="str">
        <f t="shared" si="113"/>
        <v/>
      </c>
      <c r="BF196" s="541" t="str">
        <f t="shared" si="114"/>
        <v/>
      </c>
      <c r="BG196" s="541" t="str">
        <f t="shared" si="115"/>
        <v/>
      </c>
      <c r="BH196" s="541" t="str">
        <f t="shared" si="116"/>
        <v/>
      </c>
      <c r="BI196" s="541" t="str">
        <f t="shared" si="117"/>
        <v/>
      </c>
      <c r="BL196" t="str">
        <f t="shared" si="118"/>
        <v/>
      </c>
      <c r="BM196" t="str">
        <f t="shared" si="119"/>
        <v/>
      </c>
      <c r="BN196" t="str">
        <f t="shared" si="120"/>
        <v/>
      </c>
      <c r="BO196" s="548" t="str">
        <f>IF(BN196="対象",ROUNDDOWN(L196*VLOOKUP(K196,【参考】数式用!$A$4:$J$42,10,FALSE)*AA196,0),"")</f>
        <v/>
      </c>
      <c r="BP196" t="str">
        <f t="shared" si="121"/>
        <v/>
      </c>
    </row>
    <row r="197" spans="1:68" ht="109.95" customHeight="1" thickBot="1">
      <c r="A197" s="306">
        <v>185</v>
      </c>
      <c r="B197" s="687" t="str">
        <f>IF(基本情報入力シート!B219="","",基本情報入力シート!B219)</f>
        <v/>
      </c>
      <c r="C197" s="688"/>
      <c r="D197" s="688"/>
      <c r="E197" s="688"/>
      <c r="F197" s="689"/>
      <c r="G197" s="330" t="str">
        <f>IF(基本情報入力シート!L219="", "", 基本情報入力シート!L219)</f>
        <v/>
      </c>
      <c r="H197" s="330" t="str">
        <f>IF(基本情報入力シート!Q219="", "", 基本情報入力シート!Q219)</f>
        <v/>
      </c>
      <c r="I197" s="330" t="str">
        <f>IF(基本情報入力シート!V219="", "", 基本情報入力シート!V219)</f>
        <v/>
      </c>
      <c r="J197" s="330" t="str">
        <f>IF(基本情報入力シート!W219="", "", 基本情報入力シート!W219)</f>
        <v/>
      </c>
      <c r="K197" s="330" t="str">
        <f>IF(基本情報入力シート!Z219="", "", 基本情報入力シート!Z219)</f>
        <v/>
      </c>
      <c r="L197" s="331" t="str">
        <f>IF(基本情報入力シート!AF219=0, "",基本情報入力シート!AF219)</f>
        <v/>
      </c>
      <c r="M197" s="507" t="str">
        <f>IF('別紙様式2-2（個票（４、５月））'!M197="","",'別紙様式2-2（個票（４、５月））'!M197)</f>
        <v/>
      </c>
      <c r="N197" s="506" t="str">
        <f>IF('別紙様式2-2（個票（４、５月））'!N197="","",'別紙様式2-2（個票（４、５月））'!N197)</f>
        <v/>
      </c>
      <c r="O197" s="289"/>
      <c r="P197" s="537" t="str">
        <f>IFERROR(VLOOKUP(K197,【参考】数式用!$A$2:$M$57,MATCH(O197,【参考】数式用!$G$3:$M$3,0)+6,0),"")</f>
        <v/>
      </c>
      <c r="Q197" s="334" t="s">
        <v>113</v>
      </c>
      <c r="R197" s="335"/>
      <c r="S197" s="336" t="s">
        <v>178</v>
      </c>
      <c r="T197" s="335"/>
      <c r="U197" s="336" t="s">
        <v>179</v>
      </c>
      <c r="V197" s="335"/>
      <c r="W197" s="336" t="s">
        <v>178</v>
      </c>
      <c r="X197" s="335"/>
      <c r="Y197" s="336" t="s">
        <v>115</v>
      </c>
      <c r="Z197" s="336" t="s">
        <v>181</v>
      </c>
      <c r="AA197" s="336" t="str">
        <f t="shared" si="95"/>
        <v/>
      </c>
      <c r="AB197" s="337" t="s">
        <v>182</v>
      </c>
      <c r="AC197" s="309" t="str">
        <f t="shared" si="96"/>
        <v/>
      </c>
      <c r="AD197" s="501" t="str">
        <f t="shared" si="97"/>
        <v/>
      </c>
      <c r="AE197" s="310" t="str">
        <f>IFERROR(ROUNDDOWN(ROUNDDOWN(ROUND(L197*VLOOKUP(K197,【参考】数式用!$A$2:$M$57,MATCH("処遇改善加算Ⅳ",【参考】数式用!$G$3:$M$3,0)+6,0),0),0)*AA197*0.5,0), "")</f>
        <v/>
      </c>
      <c r="AF197" s="321"/>
      <c r="AG197" s="322"/>
      <c r="AH197" s="322"/>
      <c r="AI197" s="321"/>
      <c r="AJ197" s="323"/>
      <c r="AK197" s="329"/>
      <c r="AL197" s="327" t="str">
        <f t="shared" si="98"/>
        <v/>
      </c>
      <c r="AM197" s="328" t="str">
        <f t="shared" si="99"/>
        <v/>
      </c>
      <c r="AN197" s="258"/>
      <c r="AO197" s="538" t="str">
        <f>IFERROR(VLOOKUP(K197,【参考】数式用!$A$2:$N$57,14,FALSE),"")</f>
        <v/>
      </c>
      <c r="AP197" s="538" t="str">
        <f t="shared" si="100"/>
        <v/>
      </c>
      <c r="AQ197" s="542" t="str">
        <f t="shared" si="101"/>
        <v/>
      </c>
      <c r="AR197" s="542" t="str">
        <f t="shared" si="102"/>
        <v>キャリアパス要件Ⅰ・Ⅱ_</v>
      </c>
      <c r="AS197" s="522" t="str">
        <f t="shared" si="103"/>
        <v>入力済</v>
      </c>
      <c r="AT197" s="538" t="str">
        <f t="shared" si="104"/>
        <v/>
      </c>
      <c r="AU197" s="522" t="str">
        <f t="shared" si="105"/>
        <v>入力済</v>
      </c>
      <c r="AV197" s="522" t="str">
        <f t="shared" si="106"/>
        <v/>
      </c>
      <c r="AW197" s="522" t="str">
        <f t="shared" si="107"/>
        <v/>
      </c>
      <c r="AX197" s="538" t="str">
        <f t="shared" si="108"/>
        <v/>
      </c>
      <c r="AY197" s="522" t="str">
        <f>IFERROR(VLOOKUP(K197,【参考】数式用!$AR$3:$AS$49, 2, FALSE), "")</f>
        <v/>
      </c>
      <c r="AZ197" s="538" t="str">
        <f t="shared" si="109"/>
        <v/>
      </c>
      <c r="BA197" s="541" t="str">
        <f t="shared" si="110"/>
        <v>入力済</v>
      </c>
      <c r="BB197" s="522" t="str">
        <f>IFERROR(VLOOKUP(K197,【参考】数式用!$AX$3:$AY$59, 2, FALSE), "")</f>
        <v/>
      </c>
      <c r="BC197" s="538" t="str">
        <f t="shared" si="111"/>
        <v/>
      </c>
      <c r="BD197" s="541" t="str">
        <f t="shared" si="112"/>
        <v>入力済</v>
      </c>
      <c r="BE197" s="541" t="str">
        <f t="shared" si="113"/>
        <v/>
      </c>
      <c r="BF197" s="541" t="str">
        <f t="shared" si="114"/>
        <v/>
      </c>
      <c r="BG197" s="541" t="str">
        <f t="shared" si="115"/>
        <v/>
      </c>
      <c r="BH197" s="541" t="str">
        <f t="shared" si="116"/>
        <v/>
      </c>
      <c r="BI197" s="541" t="str">
        <f t="shared" si="117"/>
        <v/>
      </c>
      <c r="BL197" t="str">
        <f t="shared" si="118"/>
        <v/>
      </c>
      <c r="BM197" t="str">
        <f t="shared" si="119"/>
        <v/>
      </c>
      <c r="BN197" t="str">
        <f t="shared" si="120"/>
        <v/>
      </c>
      <c r="BO197" s="548" t="str">
        <f>IF(BN197="対象",ROUNDDOWN(L197*VLOOKUP(K197,【参考】数式用!$A$4:$J$42,10,FALSE)*AA197,0),"")</f>
        <v/>
      </c>
      <c r="BP197" t="str">
        <f t="shared" si="121"/>
        <v/>
      </c>
    </row>
    <row r="198" spans="1:68" ht="109.95" customHeight="1" thickBot="1">
      <c r="A198" s="306">
        <v>186</v>
      </c>
      <c r="B198" s="687" t="str">
        <f>IF(基本情報入力シート!B220="","",基本情報入力シート!B220)</f>
        <v/>
      </c>
      <c r="C198" s="688"/>
      <c r="D198" s="688"/>
      <c r="E198" s="688"/>
      <c r="F198" s="689"/>
      <c r="G198" s="330" t="str">
        <f>IF(基本情報入力シート!L220="", "", 基本情報入力シート!L220)</f>
        <v/>
      </c>
      <c r="H198" s="330" t="str">
        <f>IF(基本情報入力シート!Q220="", "", 基本情報入力シート!Q220)</f>
        <v/>
      </c>
      <c r="I198" s="330" t="str">
        <f>IF(基本情報入力シート!V220="", "", 基本情報入力シート!V220)</f>
        <v/>
      </c>
      <c r="J198" s="330" t="str">
        <f>IF(基本情報入力シート!W220="", "", 基本情報入力シート!W220)</f>
        <v/>
      </c>
      <c r="K198" s="330" t="str">
        <f>IF(基本情報入力シート!Z220="", "", 基本情報入力シート!Z220)</f>
        <v/>
      </c>
      <c r="L198" s="331" t="str">
        <f>IF(基本情報入力シート!AF220=0, "",基本情報入力シート!AF220)</f>
        <v/>
      </c>
      <c r="M198" s="507" t="str">
        <f>IF('別紙様式2-2（個票（４、５月））'!M198="","",'別紙様式2-2（個票（４、５月））'!M198)</f>
        <v/>
      </c>
      <c r="N198" s="506" t="str">
        <f>IF('別紙様式2-2（個票（４、５月））'!N198="","",'別紙様式2-2（個票（４、５月））'!N198)</f>
        <v/>
      </c>
      <c r="O198" s="289"/>
      <c r="P198" s="537" t="str">
        <f>IFERROR(VLOOKUP(K198,【参考】数式用!$A$2:$M$57,MATCH(O198,【参考】数式用!$G$3:$M$3,0)+6,0),"")</f>
        <v/>
      </c>
      <c r="Q198" s="334" t="s">
        <v>113</v>
      </c>
      <c r="R198" s="335"/>
      <c r="S198" s="336" t="s">
        <v>178</v>
      </c>
      <c r="T198" s="335"/>
      <c r="U198" s="336" t="s">
        <v>179</v>
      </c>
      <c r="V198" s="335"/>
      <c r="W198" s="336" t="s">
        <v>178</v>
      </c>
      <c r="X198" s="335"/>
      <c r="Y198" s="336" t="s">
        <v>115</v>
      </c>
      <c r="Z198" s="336" t="s">
        <v>181</v>
      </c>
      <c r="AA198" s="336" t="str">
        <f t="shared" si="95"/>
        <v/>
      </c>
      <c r="AB198" s="337" t="s">
        <v>182</v>
      </c>
      <c r="AC198" s="309" t="str">
        <f t="shared" si="96"/>
        <v/>
      </c>
      <c r="AD198" s="501" t="str">
        <f t="shared" si="97"/>
        <v/>
      </c>
      <c r="AE198" s="310" t="str">
        <f>IFERROR(ROUNDDOWN(ROUNDDOWN(ROUND(L198*VLOOKUP(K198,【参考】数式用!$A$2:$M$57,MATCH("処遇改善加算Ⅳ",【参考】数式用!$G$3:$M$3,0)+6,0),0),0)*AA198*0.5,0), "")</f>
        <v/>
      </c>
      <c r="AF198" s="321"/>
      <c r="AG198" s="322"/>
      <c r="AH198" s="322"/>
      <c r="AI198" s="321"/>
      <c r="AJ198" s="323"/>
      <c r="AK198" s="329"/>
      <c r="AL198" s="327" t="str">
        <f t="shared" si="98"/>
        <v/>
      </c>
      <c r="AM198" s="328" t="str">
        <f t="shared" si="99"/>
        <v/>
      </c>
      <c r="AN198" s="258"/>
      <c r="AO198" s="538" t="str">
        <f>IFERROR(VLOOKUP(K198,【参考】数式用!$A$2:$N$57,14,FALSE),"")</f>
        <v/>
      </c>
      <c r="AP198" s="538" t="str">
        <f t="shared" si="100"/>
        <v/>
      </c>
      <c r="AQ198" s="542" t="str">
        <f t="shared" si="101"/>
        <v/>
      </c>
      <c r="AR198" s="542" t="str">
        <f t="shared" si="102"/>
        <v>キャリアパス要件Ⅰ・Ⅱ_</v>
      </c>
      <c r="AS198" s="522" t="str">
        <f t="shared" si="103"/>
        <v>入力済</v>
      </c>
      <c r="AT198" s="538" t="str">
        <f t="shared" si="104"/>
        <v/>
      </c>
      <c r="AU198" s="522" t="str">
        <f t="shared" si="105"/>
        <v>入力済</v>
      </c>
      <c r="AV198" s="522" t="str">
        <f t="shared" si="106"/>
        <v/>
      </c>
      <c r="AW198" s="522" t="str">
        <f t="shared" si="107"/>
        <v/>
      </c>
      <c r="AX198" s="538" t="str">
        <f t="shared" si="108"/>
        <v/>
      </c>
      <c r="AY198" s="522" t="str">
        <f>IFERROR(VLOOKUP(K198,【参考】数式用!$AR$3:$AS$49, 2, FALSE), "")</f>
        <v/>
      </c>
      <c r="AZ198" s="538" t="str">
        <f t="shared" si="109"/>
        <v/>
      </c>
      <c r="BA198" s="541" t="str">
        <f t="shared" si="110"/>
        <v>入力済</v>
      </c>
      <c r="BB198" s="522" t="str">
        <f>IFERROR(VLOOKUP(K198,【参考】数式用!$AX$3:$AY$59, 2, FALSE), "")</f>
        <v/>
      </c>
      <c r="BC198" s="538" t="str">
        <f t="shared" si="111"/>
        <v/>
      </c>
      <c r="BD198" s="541" t="str">
        <f t="shared" si="112"/>
        <v>入力済</v>
      </c>
      <c r="BE198" s="541" t="str">
        <f t="shared" si="113"/>
        <v/>
      </c>
      <c r="BF198" s="541" t="str">
        <f t="shared" si="114"/>
        <v/>
      </c>
      <c r="BG198" s="541" t="str">
        <f t="shared" si="115"/>
        <v/>
      </c>
      <c r="BH198" s="541" t="str">
        <f t="shared" si="116"/>
        <v/>
      </c>
      <c r="BI198" s="541" t="str">
        <f t="shared" si="117"/>
        <v/>
      </c>
      <c r="BL198" t="str">
        <f t="shared" si="118"/>
        <v/>
      </c>
      <c r="BM198" t="str">
        <f t="shared" si="119"/>
        <v/>
      </c>
      <c r="BN198" t="str">
        <f t="shared" si="120"/>
        <v/>
      </c>
      <c r="BO198" s="548" t="str">
        <f>IF(BN198="対象",ROUNDDOWN(L198*VLOOKUP(K198,【参考】数式用!$A$4:$J$42,10,FALSE)*AA198,0),"")</f>
        <v/>
      </c>
      <c r="BP198" t="str">
        <f t="shared" si="121"/>
        <v/>
      </c>
    </row>
    <row r="199" spans="1:68" ht="109.95" customHeight="1" thickBot="1">
      <c r="A199" s="306">
        <v>187</v>
      </c>
      <c r="B199" s="687" t="str">
        <f>IF(基本情報入力シート!B221="","",基本情報入力シート!B221)</f>
        <v/>
      </c>
      <c r="C199" s="688"/>
      <c r="D199" s="688"/>
      <c r="E199" s="688"/>
      <c r="F199" s="689"/>
      <c r="G199" s="330" t="str">
        <f>IF(基本情報入力シート!L221="", "", 基本情報入力シート!L221)</f>
        <v/>
      </c>
      <c r="H199" s="330" t="str">
        <f>IF(基本情報入力シート!Q221="", "", 基本情報入力シート!Q221)</f>
        <v/>
      </c>
      <c r="I199" s="330" t="str">
        <f>IF(基本情報入力シート!V221="", "", 基本情報入力シート!V221)</f>
        <v/>
      </c>
      <c r="J199" s="330" t="str">
        <f>IF(基本情報入力シート!W221="", "", 基本情報入力シート!W221)</f>
        <v/>
      </c>
      <c r="K199" s="330" t="str">
        <f>IF(基本情報入力シート!Z221="", "", 基本情報入力シート!Z221)</f>
        <v/>
      </c>
      <c r="L199" s="331" t="str">
        <f>IF(基本情報入力シート!AF221=0, "",基本情報入力シート!AF221)</f>
        <v/>
      </c>
      <c r="M199" s="507" t="str">
        <f>IF('別紙様式2-2（個票（４、５月））'!M199="","",'別紙様式2-2（個票（４、５月））'!M199)</f>
        <v/>
      </c>
      <c r="N199" s="506" t="str">
        <f>IF('別紙様式2-2（個票（４、５月））'!N199="","",'別紙様式2-2（個票（４、５月））'!N199)</f>
        <v/>
      </c>
      <c r="O199" s="289"/>
      <c r="P199" s="537" t="str">
        <f>IFERROR(VLOOKUP(K199,【参考】数式用!$A$2:$M$57,MATCH(O199,【参考】数式用!$G$3:$M$3,0)+6,0),"")</f>
        <v/>
      </c>
      <c r="Q199" s="334" t="s">
        <v>113</v>
      </c>
      <c r="R199" s="335"/>
      <c r="S199" s="336" t="s">
        <v>178</v>
      </c>
      <c r="T199" s="335"/>
      <c r="U199" s="336" t="s">
        <v>179</v>
      </c>
      <c r="V199" s="335"/>
      <c r="W199" s="336" t="s">
        <v>178</v>
      </c>
      <c r="X199" s="335"/>
      <c r="Y199" s="336" t="s">
        <v>115</v>
      </c>
      <c r="Z199" s="336" t="s">
        <v>181</v>
      </c>
      <c r="AA199" s="336" t="str">
        <f t="shared" si="95"/>
        <v/>
      </c>
      <c r="AB199" s="337" t="s">
        <v>182</v>
      </c>
      <c r="AC199" s="309" t="str">
        <f t="shared" si="96"/>
        <v/>
      </c>
      <c r="AD199" s="501" t="str">
        <f t="shared" si="97"/>
        <v/>
      </c>
      <c r="AE199" s="310" t="str">
        <f>IFERROR(ROUNDDOWN(ROUNDDOWN(ROUND(L199*VLOOKUP(K199,【参考】数式用!$A$2:$M$57,MATCH("処遇改善加算Ⅳ",【参考】数式用!$G$3:$M$3,0)+6,0),0),0)*AA199*0.5,0), "")</f>
        <v/>
      </c>
      <c r="AF199" s="321"/>
      <c r="AG199" s="322"/>
      <c r="AH199" s="322"/>
      <c r="AI199" s="321"/>
      <c r="AJ199" s="323"/>
      <c r="AK199" s="329"/>
      <c r="AL199" s="327" t="str">
        <f t="shared" si="98"/>
        <v/>
      </c>
      <c r="AM199" s="328" t="str">
        <f t="shared" si="99"/>
        <v/>
      </c>
      <c r="AN199" s="258"/>
      <c r="AO199" s="538" t="str">
        <f>IFERROR(VLOOKUP(K199,【参考】数式用!$A$2:$N$57,14,FALSE),"")</f>
        <v/>
      </c>
      <c r="AP199" s="538" t="str">
        <f t="shared" si="100"/>
        <v/>
      </c>
      <c r="AQ199" s="542" t="str">
        <f t="shared" si="101"/>
        <v/>
      </c>
      <c r="AR199" s="542" t="str">
        <f t="shared" si="102"/>
        <v>キャリアパス要件Ⅰ・Ⅱ_</v>
      </c>
      <c r="AS199" s="522" t="str">
        <f t="shared" si="103"/>
        <v>入力済</v>
      </c>
      <c r="AT199" s="538" t="str">
        <f t="shared" si="104"/>
        <v/>
      </c>
      <c r="AU199" s="522" t="str">
        <f t="shared" si="105"/>
        <v>入力済</v>
      </c>
      <c r="AV199" s="522" t="str">
        <f t="shared" si="106"/>
        <v/>
      </c>
      <c r="AW199" s="522" t="str">
        <f t="shared" si="107"/>
        <v/>
      </c>
      <c r="AX199" s="538" t="str">
        <f t="shared" si="108"/>
        <v/>
      </c>
      <c r="AY199" s="522" t="str">
        <f>IFERROR(VLOOKUP(K199,【参考】数式用!$AR$3:$AS$49, 2, FALSE), "")</f>
        <v/>
      </c>
      <c r="AZ199" s="538" t="str">
        <f t="shared" si="109"/>
        <v/>
      </c>
      <c r="BA199" s="541" t="str">
        <f t="shared" si="110"/>
        <v>入力済</v>
      </c>
      <c r="BB199" s="522" t="str">
        <f>IFERROR(VLOOKUP(K199,【参考】数式用!$AX$3:$AY$59, 2, FALSE), "")</f>
        <v/>
      </c>
      <c r="BC199" s="538" t="str">
        <f t="shared" si="111"/>
        <v/>
      </c>
      <c r="BD199" s="541" t="str">
        <f t="shared" si="112"/>
        <v>入力済</v>
      </c>
      <c r="BE199" s="541" t="str">
        <f t="shared" si="113"/>
        <v/>
      </c>
      <c r="BF199" s="541" t="str">
        <f t="shared" si="114"/>
        <v/>
      </c>
      <c r="BG199" s="541" t="str">
        <f t="shared" si="115"/>
        <v/>
      </c>
      <c r="BH199" s="541" t="str">
        <f t="shared" si="116"/>
        <v/>
      </c>
      <c r="BI199" s="541" t="str">
        <f t="shared" si="117"/>
        <v/>
      </c>
      <c r="BL199" t="str">
        <f t="shared" si="118"/>
        <v/>
      </c>
      <c r="BM199" t="str">
        <f t="shared" si="119"/>
        <v/>
      </c>
      <c r="BN199" t="str">
        <f t="shared" si="120"/>
        <v/>
      </c>
      <c r="BO199" s="548" t="str">
        <f>IF(BN199="対象",ROUNDDOWN(L199*VLOOKUP(K199,【参考】数式用!$A$4:$J$42,10,FALSE)*AA199,0),"")</f>
        <v/>
      </c>
      <c r="BP199" t="str">
        <f t="shared" si="121"/>
        <v/>
      </c>
    </row>
    <row r="200" spans="1:68" ht="109.95" customHeight="1" thickBot="1">
      <c r="A200" s="306">
        <v>188</v>
      </c>
      <c r="B200" s="687" t="str">
        <f>IF(基本情報入力シート!B222="","",基本情報入力シート!B222)</f>
        <v/>
      </c>
      <c r="C200" s="688"/>
      <c r="D200" s="688"/>
      <c r="E200" s="688"/>
      <c r="F200" s="689"/>
      <c r="G200" s="330" t="str">
        <f>IF(基本情報入力シート!L222="", "", 基本情報入力シート!L222)</f>
        <v/>
      </c>
      <c r="H200" s="330" t="str">
        <f>IF(基本情報入力シート!Q222="", "", 基本情報入力シート!Q222)</f>
        <v/>
      </c>
      <c r="I200" s="330" t="str">
        <f>IF(基本情報入力シート!V222="", "", 基本情報入力シート!V222)</f>
        <v/>
      </c>
      <c r="J200" s="330" t="str">
        <f>IF(基本情報入力シート!W222="", "", 基本情報入力シート!W222)</f>
        <v/>
      </c>
      <c r="K200" s="330" t="str">
        <f>IF(基本情報入力シート!Z222="", "", 基本情報入力シート!Z222)</f>
        <v/>
      </c>
      <c r="L200" s="331" t="str">
        <f>IF(基本情報入力シート!AF222=0, "",基本情報入力シート!AF222)</f>
        <v/>
      </c>
      <c r="M200" s="507" t="str">
        <f>IF('別紙様式2-2（個票（４、５月））'!M200="","",'別紙様式2-2（個票（４、５月））'!M200)</f>
        <v/>
      </c>
      <c r="N200" s="506" t="str">
        <f>IF('別紙様式2-2（個票（４、５月））'!N200="","",'別紙様式2-2（個票（４、５月））'!N200)</f>
        <v/>
      </c>
      <c r="O200" s="289"/>
      <c r="P200" s="537" t="str">
        <f>IFERROR(VLOOKUP(K200,【参考】数式用!$A$2:$M$57,MATCH(O200,【参考】数式用!$G$3:$M$3,0)+6,0),"")</f>
        <v/>
      </c>
      <c r="Q200" s="334" t="s">
        <v>113</v>
      </c>
      <c r="R200" s="335"/>
      <c r="S200" s="336" t="s">
        <v>178</v>
      </c>
      <c r="T200" s="335"/>
      <c r="U200" s="336" t="s">
        <v>179</v>
      </c>
      <c r="V200" s="335"/>
      <c r="W200" s="336" t="s">
        <v>178</v>
      </c>
      <c r="X200" s="335"/>
      <c r="Y200" s="336" t="s">
        <v>115</v>
      </c>
      <c r="Z200" s="336" t="s">
        <v>181</v>
      </c>
      <c r="AA200" s="336" t="str">
        <f t="shared" si="95"/>
        <v/>
      </c>
      <c r="AB200" s="337" t="s">
        <v>182</v>
      </c>
      <c r="AC200" s="309" t="str">
        <f t="shared" si="96"/>
        <v/>
      </c>
      <c r="AD200" s="501" t="str">
        <f t="shared" si="97"/>
        <v/>
      </c>
      <c r="AE200" s="310" t="str">
        <f>IFERROR(ROUNDDOWN(ROUNDDOWN(ROUND(L200*VLOOKUP(K200,【参考】数式用!$A$2:$M$57,MATCH("処遇改善加算Ⅳ",【参考】数式用!$G$3:$M$3,0)+6,0),0),0)*AA200*0.5,0), "")</f>
        <v/>
      </c>
      <c r="AF200" s="321"/>
      <c r="AG200" s="322"/>
      <c r="AH200" s="322"/>
      <c r="AI200" s="321"/>
      <c r="AJ200" s="323"/>
      <c r="AK200" s="329"/>
      <c r="AL200" s="327" t="str">
        <f t="shared" si="98"/>
        <v/>
      </c>
      <c r="AM200" s="328" t="str">
        <f t="shared" si="99"/>
        <v/>
      </c>
      <c r="AN200" s="258"/>
      <c r="AO200" s="538" t="str">
        <f>IFERROR(VLOOKUP(K200,【参考】数式用!$A$2:$N$57,14,FALSE),"")</f>
        <v/>
      </c>
      <c r="AP200" s="538" t="str">
        <f t="shared" si="100"/>
        <v/>
      </c>
      <c r="AQ200" s="542" t="str">
        <f t="shared" si="101"/>
        <v/>
      </c>
      <c r="AR200" s="542" t="str">
        <f t="shared" si="102"/>
        <v>キャリアパス要件Ⅰ・Ⅱ_</v>
      </c>
      <c r="AS200" s="522" t="str">
        <f t="shared" si="103"/>
        <v>入力済</v>
      </c>
      <c r="AT200" s="538" t="str">
        <f t="shared" si="104"/>
        <v/>
      </c>
      <c r="AU200" s="522" t="str">
        <f t="shared" si="105"/>
        <v>入力済</v>
      </c>
      <c r="AV200" s="522" t="str">
        <f t="shared" si="106"/>
        <v/>
      </c>
      <c r="AW200" s="522" t="str">
        <f t="shared" si="107"/>
        <v/>
      </c>
      <c r="AX200" s="538" t="str">
        <f t="shared" si="108"/>
        <v/>
      </c>
      <c r="AY200" s="522" t="str">
        <f>IFERROR(VLOOKUP(K200,【参考】数式用!$AR$3:$AS$49, 2, FALSE), "")</f>
        <v/>
      </c>
      <c r="AZ200" s="538" t="str">
        <f t="shared" si="109"/>
        <v/>
      </c>
      <c r="BA200" s="541" t="str">
        <f t="shared" si="110"/>
        <v>入力済</v>
      </c>
      <c r="BB200" s="522" t="str">
        <f>IFERROR(VLOOKUP(K200,【参考】数式用!$AX$3:$AY$59, 2, FALSE), "")</f>
        <v/>
      </c>
      <c r="BC200" s="538" t="str">
        <f t="shared" si="111"/>
        <v/>
      </c>
      <c r="BD200" s="541" t="str">
        <f t="shared" si="112"/>
        <v>入力済</v>
      </c>
      <c r="BE200" s="541" t="str">
        <f t="shared" si="113"/>
        <v/>
      </c>
      <c r="BF200" s="541" t="str">
        <f t="shared" si="114"/>
        <v/>
      </c>
      <c r="BG200" s="541" t="str">
        <f t="shared" si="115"/>
        <v/>
      </c>
      <c r="BH200" s="541" t="str">
        <f t="shared" si="116"/>
        <v/>
      </c>
      <c r="BI200" s="541" t="str">
        <f t="shared" si="117"/>
        <v/>
      </c>
      <c r="BL200" t="str">
        <f t="shared" si="118"/>
        <v/>
      </c>
      <c r="BM200" t="str">
        <f t="shared" si="119"/>
        <v/>
      </c>
      <c r="BN200" t="str">
        <f t="shared" si="120"/>
        <v/>
      </c>
      <c r="BO200" s="548" t="str">
        <f>IF(BN200="対象",ROUNDDOWN(L200*VLOOKUP(K200,【参考】数式用!$A$4:$J$42,10,FALSE)*AA200,0),"")</f>
        <v/>
      </c>
      <c r="BP200" t="str">
        <f t="shared" si="121"/>
        <v/>
      </c>
    </row>
    <row r="201" spans="1:68" ht="109.95" customHeight="1" thickBot="1">
      <c r="A201" s="306">
        <v>189</v>
      </c>
      <c r="B201" s="687" t="str">
        <f>IF(基本情報入力シート!B223="","",基本情報入力シート!B223)</f>
        <v/>
      </c>
      <c r="C201" s="688"/>
      <c r="D201" s="688"/>
      <c r="E201" s="688"/>
      <c r="F201" s="689"/>
      <c r="G201" s="330" t="str">
        <f>IF(基本情報入力シート!L223="", "", 基本情報入力シート!L223)</f>
        <v/>
      </c>
      <c r="H201" s="330" t="str">
        <f>IF(基本情報入力シート!Q223="", "", 基本情報入力シート!Q223)</f>
        <v/>
      </c>
      <c r="I201" s="330" t="str">
        <f>IF(基本情報入力シート!V223="", "", 基本情報入力シート!V223)</f>
        <v/>
      </c>
      <c r="J201" s="330" t="str">
        <f>IF(基本情報入力シート!W223="", "", 基本情報入力シート!W223)</f>
        <v/>
      </c>
      <c r="K201" s="330" t="str">
        <f>IF(基本情報入力シート!Z223="", "", 基本情報入力シート!Z223)</f>
        <v/>
      </c>
      <c r="L201" s="331" t="str">
        <f>IF(基本情報入力シート!AF223=0, "",基本情報入力シート!AF223)</f>
        <v/>
      </c>
      <c r="M201" s="507" t="str">
        <f>IF('別紙様式2-2（個票（４、５月））'!M201="","",'別紙様式2-2（個票（４、５月））'!M201)</f>
        <v/>
      </c>
      <c r="N201" s="506" t="str">
        <f>IF('別紙様式2-2（個票（４、５月））'!N201="","",'別紙様式2-2（個票（４、５月））'!N201)</f>
        <v/>
      </c>
      <c r="O201" s="289"/>
      <c r="P201" s="537" t="str">
        <f>IFERROR(VLOOKUP(K201,【参考】数式用!$A$2:$M$57,MATCH(O201,【参考】数式用!$G$3:$M$3,0)+6,0),"")</f>
        <v/>
      </c>
      <c r="Q201" s="334" t="s">
        <v>113</v>
      </c>
      <c r="R201" s="335"/>
      <c r="S201" s="336" t="s">
        <v>178</v>
      </c>
      <c r="T201" s="335"/>
      <c r="U201" s="336" t="s">
        <v>179</v>
      </c>
      <c r="V201" s="335"/>
      <c r="W201" s="336" t="s">
        <v>178</v>
      </c>
      <c r="X201" s="335"/>
      <c r="Y201" s="336" t="s">
        <v>115</v>
      </c>
      <c r="Z201" s="336" t="s">
        <v>181</v>
      </c>
      <c r="AA201" s="336" t="str">
        <f t="shared" si="95"/>
        <v/>
      </c>
      <c r="AB201" s="337" t="s">
        <v>182</v>
      </c>
      <c r="AC201" s="309" t="str">
        <f t="shared" si="96"/>
        <v/>
      </c>
      <c r="AD201" s="501" t="str">
        <f t="shared" si="97"/>
        <v/>
      </c>
      <c r="AE201" s="310" t="str">
        <f>IFERROR(ROUNDDOWN(ROUNDDOWN(ROUND(L201*VLOOKUP(K201,【参考】数式用!$A$2:$M$57,MATCH("処遇改善加算Ⅳ",【参考】数式用!$G$3:$M$3,0)+6,0),0),0)*AA201*0.5,0), "")</f>
        <v/>
      </c>
      <c r="AF201" s="321"/>
      <c r="AG201" s="322"/>
      <c r="AH201" s="322"/>
      <c r="AI201" s="321"/>
      <c r="AJ201" s="323"/>
      <c r="AK201" s="329"/>
      <c r="AL201" s="327" t="str">
        <f t="shared" si="98"/>
        <v/>
      </c>
      <c r="AM201" s="328" t="str">
        <f t="shared" si="99"/>
        <v/>
      </c>
      <c r="AN201" s="258"/>
      <c r="AO201" s="538" t="str">
        <f>IFERROR(VLOOKUP(K201,【参考】数式用!$A$2:$N$57,14,FALSE),"")</f>
        <v/>
      </c>
      <c r="AP201" s="538" t="str">
        <f t="shared" si="100"/>
        <v/>
      </c>
      <c r="AQ201" s="542" t="str">
        <f t="shared" si="101"/>
        <v/>
      </c>
      <c r="AR201" s="542" t="str">
        <f t="shared" si="102"/>
        <v>キャリアパス要件Ⅰ・Ⅱ_</v>
      </c>
      <c r="AS201" s="522" t="str">
        <f t="shared" si="103"/>
        <v>入力済</v>
      </c>
      <c r="AT201" s="538" t="str">
        <f t="shared" si="104"/>
        <v/>
      </c>
      <c r="AU201" s="522" t="str">
        <f t="shared" si="105"/>
        <v>入力済</v>
      </c>
      <c r="AV201" s="522" t="str">
        <f t="shared" si="106"/>
        <v/>
      </c>
      <c r="AW201" s="522" t="str">
        <f t="shared" si="107"/>
        <v/>
      </c>
      <c r="AX201" s="538" t="str">
        <f t="shared" si="108"/>
        <v/>
      </c>
      <c r="AY201" s="522" t="str">
        <f>IFERROR(VLOOKUP(K201,【参考】数式用!$AR$3:$AS$49, 2, FALSE), "")</f>
        <v/>
      </c>
      <c r="AZ201" s="538" t="str">
        <f t="shared" si="109"/>
        <v/>
      </c>
      <c r="BA201" s="541" t="str">
        <f t="shared" si="110"/>
        <v>入力済</v>
      </c>
      <c r="BB201" s="522" t="str">
        <f>IFERROR(VLOOKUP(K201,【参考】数式用!$AX$3:$AY$59, 2, FALSE), "")</f>
        <v/>
      </c>
      <c r="BC201" s="538" t="str">
        <f t="shared" si="111"/>
        <v/>
      </c>
      <c r="BD201" s="541" t="str">
        <f t="shared" si="112"/>
        <v>入力済</v>
      </c>
      <c r="BE201" s="541" t="str">
        <f t="shared" si="113"/>
        <v/>
      </c>
      <c r="BF201" s="541" t="str">
        <f t="shared" si="114"/>
        <v/>
      </c>
      <c r="BG201" s="541" t="str">
        <f t="shared" si="115"/>
        <v/>
      </c>
      <c r="BH201" s="541" t="str">
        <f t="shared" si="116"/>
        <v/>
      </c>
      <c r="BI201" s="541" t="str">
        <f t="shared" si="117"/>
        <v/>
      </c>
      <c r="BL201" t="str">
        <f t="shared" si="118"/>
        <v/>
      </c>
      <c r="BM201" t="str">
        <f t="shared" si="119"/>
        <v/>
      </c>
      <c r="BN201" t="str">
        <f t="shared" si="120"/>
        <v/>
      </c>
      <c r="BO201" s="548" t="str">
        <f>IF(BN201="対象",ROUNDDOWN(L201*VLOOKUP(K201,【参考】数式用!$A$4:$J$42,10,FALSE)*AA201,0),"")</f>
        <v/>
      </c>
      <c r="BP201" t="str">
        <f t="shared" si="121"/>
        <v/>
      </c>
    </row>
    <row r="202" spans="1:68" ht="109.95" customHeight="1" thickBot="1">
      <c r="A202" s="306">
        <v>190</v>
      </c>
      <c r="B202" s="687" t="str">
        <f>IF(基本情報入力シート!B224="","",基本情報入力シート!B224)</f>
        <v/>
      </c>
      <c r="C202" s="688"/>
      <c r="D202" s="688"/>
      <c r="E202" s="688"/>
      <c r="F202" s="689"/>
      <c r="G202" s="330" t="str">
        <f>IF(基本情報入力シート!L224="", "", 基本情報入力シート!L224)</f>
        <v/>
      </c>
      <c r="H202" s="330" t="str">
        <f>IF(基本情報入力シート!Q224="", "", 基本情報入力シート!Q224)</f>
        <v/>
      </c>
      <c r="I202" s="330" t="str">
        <f>IF(基本情報入力シート!V224="", "", 基本情報入力シート!V224)</f>
        <v/>
      </c>
      <c r="J202" s="330" t="str">
        <f>IF(基本情報入力シート!W224="", "", 基本情報入力シート!W224)</f>
        <v/>
      </c>
      <c r="K202" s="330" t="str">
        <f>IF(基本情報入力シート!Z224="", "", 基本情報入力シート!Z224)</f>
        <v/>
      </c>
      <c r="L202" s="331" t="str">
        <f>IF(基本情報入力シート!AF224=0, "",基本情報入力シート!AF224)</f>
        <v/>
      </c>
      <c r="M202" s="507" t="str">
        <f>IF('別紙様式2-2（個票（４、５月））'!M202="","",'別紙様式2-2（個票（４、５月））'!M202)</f>
        <v/>
      </c>
      <c r="N202" s="506" t="str">
        <f>IF('別紙様式2-2（個票（４、５月））'!N202="","",'別紙様式2-2（個票（４、５月））'!N202)</f>
        <v/>
      </c>
      <c r="O202" s="289"/>
      <c r="P202" s="537" t="str">
        <f>IFERROR(VLOOKUP(K202,【参考】数式用!$A$2:$M$57,MATCH(O202,【参考】数式用!$G$3:$M$3,0)+6,0),"")</f>
        <v/>
      </c>
      <c r="Q202" s="334" t="s">
        <v>113</v>
      </c>
      <c r="R202" s="335"/>
      <c r="S202" s="336" t="s">
        <v>178</v>
      </c>
      <c r="T202" s="335"/>
      <c r="U202" s="336" t="s">
        <v>179</v>
      </c>
      <c r="V202" s="335"/>
      <c r="W202" s="336" t="s">
        <v>178</v>
      </c>
      <c r="X202" s="335"/>
      <c r="Y202" s="336" t="s">
        <v>115</v>
      </c>
      <c r="Z202" s="336" t="s">
        <v>181</v>
      </c>
      <c r="AA202" s="336" t="str">
        <f t="shared" si="95"/>
        <v/>
      </c>
      <c r="AB202" s="337" t="s">
        <v>182</v>
      </c>
      <c r="AC202" s="309" t="str">
        <f t="shared" si="96"/>
        <v/>
      </c>
      <c r="AD202" s="501" t="str">
        <f t="shared" si="97"/>
        <v/>
      </c>
      <c r="AE202" s="310" t="str">
        <f>IFERROR(ROUNDDOWN(ROUNDDOWN(ROUND(L202*VLOOKUP(K202,【参考】数式用!$A$2:$M$57,MATCH("処遇改善加算Ⅳ",【参考】数式用!$G$3:$M$3,0)+6,0),0),0)*AA202*0.5,0), "")</f>
        <v/>
      </c>
      <c r="AF202" s="321"/>
      <c r="AG202" s="322"/>
      <c r="AH202" s="322"/>
      <c r="AI202" s="321"/>
      <c r="AJ202" s="323"/>
      <c r="AK202" s="329"/>
      <c r="AL202" s="327" t="str">
        <f t="shared" si="98"/>
        <v/>
      </c>
      <c r="AM202" s="328" t="str">
        <f t="shared" si="99"/>
        <v/>
      </c>
      <c r="AN202" s="258"/>
      <c r="AO202" s="538" t="str">
        <f>IFERROR(VLOOKUP(K202,【参考】数式用!$A$2:$N$57,14,FALSE),"")</f>
        <v/>
      </c>
      <c r="AP202" s="538" t="str">
        <f t="shared" si="100"/>
        <v/>
      </c>
      <c r="AQ202" s="542" t="str">
        <f t="shared" si="101"/>
        <v/>
      </c>
      <c r="AR202" s="542" t="str">
        <f t="shared" si="102"/>
        <v>キャリアパス要件Ⅰ・Ⅱ_</v>
      </c>
      <c r="AS202" s="522" t="str">
        <f t="shared" si="103"/>
        <v>入力済</v>
      </c>
      <c r="AT202" s="538" t="str">
        <f t="shared" si="104"/>
        <v/>
      </c>
      <c r="AU202" s="522" t="str">
        <f t="shared" si="105"/>
        <v>入力済</v>
      </c>
      <c r="AV202" s="522" t="str">
        <f t="shared" si="106"/>
        <v/>
      </c>
      <c r="AW202" s="522" t="str">
        <f t="shared" si="107"/>
        <v/>
      </c>
      <c r="AX202" s="538" t="str">
        <f t="shared" si="108"/>
        <v/>
      </c>
      <c r="AY202" s="522" t="str">
        <f>IFERROR(VLOOKUP(K202,【参考】数式用!$AR$3:$AS$49, 2, FALSE), "")</f>
        <v/>
      </c>
      <c r="AZ202" s="538" t="str">
        <f t="shared" si="109"/>
        <v/>
      </c>
      <c r="BA202" s="541" t="str">
        <f t="shared" si="110"/>
        <v>入力済</v>
      </c>
      <c r="BB202" s="522" t="str">
        <f>IFERROR(VLOOKUP(K202,【参考】数式用!$AX$3:$AY$59, 2, FALSE), "")</f>
        <v/>
      </c>
      <c r="BC202" s="538" t="str">
        <f t="shared" si="111"/>
        <v/>
      </c>
      <c r="BD202" s="541" t="str">
        <f t="shared" si="112"/>
        <v>入力済</v>
      </c>
      <c r="BE202" s="541" t="str">
        <f t="shared" si="113"/>
        <v/>
      </c>
      <c r="BF202" s="541" t="str">
        <f t="shared" si="114"/>
        <v/>
      </c>
      <c r="BG202" s="541" t="str">
        <f t="shared" si="115"/>
        <v/>
      </c>
      <c r="BH202" s="541" t="str">
        <f t="shared" si="116"/>
        <v/>
      </c>
      <c r="BI202" s="541" t="str">
        <f t="shared" si="117"/>
        <v/>
      </c>
      <c r="BL202" t="str">
        <f t="shared" si="118"/>
        <v/>
      </c>
      <c r="BM202" t="str">
        <f t="shared" si="119"/>
        <v/>
      </c>
      <c r="BN202" t="str">
        <f t="shared" si="120"/>
        <v/>
      </c>
      <c r="BO202" s="548" t="str">
        <f>IF(BN202="対象",ROUNDDOWN(L202*VLOOKUP(K202,【参考】数式用!$A$4:$J$42,10,FALSE)*AA202,0),"")</f>
        <v/>
      </c>
      <c r="BP202" t="str">
        <f t="shared" si="121"/>
        <v/>
      </c>
    </row>
    <row r="203" spans="1:68" ht="109.95" customHeight="1" thickBot="1">
      <c r="A203" s="306">
        <v>191</v>
      </c>
      <c r="B203" s="687" t="str">
        <f>IF(基本情報入力シート!B225="","",基本情報入力シート!B225)</f>
        <v/>
      </c>
      <c r="C203" s="688"/>
      <c r="D203" s="688"/>
      <c r="E203" s="688"/>
      <c r="F203" s="689"/>
      <c r="G203" s="330" t="str">
        <f>IF(基本情報入力シート!L225="", "", 基本情報入力シート!L225)</f>
        <v/>
      </c>
      <c r="H203" s="330" t="str">
        <f>IF(基本情報入力シート!Q225="", "", 基本情報入力シート!Q225)</f>
        <v/>
      </c>
      <c r="I203" s="330" t="str">
        <f>IF(基本情報入力シート!V225="", "", 基本情報入力シート!V225)</f>
        <v/>
      </c>
      <c r="J203" s="330" t="str">
        <f>IF(基本情報入力シート!W225="", "", 基本情報入力シート!W225)</f>
        <v/>
      </c>
      <c r="K203" s="330" t="str">
        <f>IF(基本情報入力シート!Z225="", "", 基本情報入力シート!Z225)</f>
        <v/>
      </c>
      <c r="L203" s="331" t="str">
        <f>IF(基本情報入力シート!AF225=0, "",基本情報入力シート!AF225)</f>
        <v/>
      </c>
      <c r="M203" s="507" t="str">
        <f>IF('別紙様式2-2（個票（４、５月））'!M203="","",'別紙様式2-2（個票（４、５月））'!M203)</f>
        <v/>
      </c>
      <c r="N203" s="506" t="str">
        <f>IF('別紙様式2-2（個票（４、５月））'!N203="","",'別紙様式2-2（個票（４、５月））'!N203)</f>
        <v/>
      </c>
      <c r="O203" s="289"/>
      <c r="P203" s="537" t="str">
        <f>IFERROR(VLOOKUP(K203,【参考】数式用!$A$2:$M$57,MATCH(O203,【参考】数式用!$G$3:$M$3,0)+6,0),"")</f>
        <v/>
      </c>
      <c r="Q203" s="334" t="s">
        <v>113</v>
      </c>
      <c r="R203" s="335"/>
      <c r="S203" s="336" t="s">
        <v>178</v>
      </c>
      <c r="T203" s="335"/>
      <c r="U203" s="336" t="s">
        <v>179</v>
      </c>
      <c r="V203" s="335"/>
      <c r="W203" s="336" t="s">
        <v>178</v>
      </c>
      <c r="X203" s="335"/>
      <c r="Y203" s="336" t="s">
        <v>115</v>
      </c>
      <c r="Z203" s="336" t="s">
        <v>181</v>
      </c>
      <c r="AA203" s="336" t="str">
        <f t="shared" si="95"/>
        <v/>
      </c>
      <c r="AB203" s="337" t="s">
        <v>182</v>
      </c>
      <c r="AC203" s="309" t="str">
        <f t="shared" si="96"/>
        <v/>
      </c>
      <c r="AD203" s="501" t="str">
        <f t="shared" si="97"/>
        <v/>
      </c>
      <c r="AE203" s="310" t="str">
        <f>IFERROR(ROUNDDOWN(ROUNDDOWN(ROUND(L203*VLOOKUP(K203,【参考】数式用!$A$2:$M$57,MATCH("処遇改善加算Ⅳ",【参考】数式用!$G$3:$M$3,0)+6,0),0),0)*AA203*0.5,0), "")</f>
        <v/>
      </c>
      <c r="AF203" s="321"/>
      <c r="AG203" s="322"/>
      <c r="AH203" s="322"/>
      <c r="AI203" s="321"/>
      <c r="AJ203" s="323"/>
      <c r="AK203" s="329"/>
      <c r="AL203" s="327" t="str">
        <f t="shared" si="98"/>
        <v/>
      </c>
      <c r="AM203" s="328" t="str">
        <f t="shared" si="99"/>
        <v/>
      </c>
      <c r="AN203" s="258"/>
      <c r="AO203" s="538" t="str">
        <f>IFERROR(VLOOKUP(K203,【参考】数式用!$A$2:$N$57,14,FALSE),"")</f>
        <v/>
      </c>
      <c r="AP203" s="538" t="str">
        <f t="shared" si="100"/>
        <v/>
      </c>
      <c r="AQ203" s="542" t="str">
        <f t="shared" si="101"/>
        <v/>
      </c>
      <c r="AR203" s="542" t="str">
        <f t="shared" si="102"/>
        <v>キャリアパス要件Ⅰ・Ⅱ_</v>
      </c>
      <c r="AS203" s="522" t="str">
        <f t="shared" si="103"/>
        <v>入力済</v>
      </c>
      <c r="AT203" s="538" t="str">
        <f t="shared" si="104"/>
        <v/>
      </c>
      <c r="AU203" s="522" t="str">
        <f t="shared" si="105"/>
        <v>入力済</v>
      </c>
      <c r="AV203" s="522" t="str">
        <f t="shared" si="106"/>
        <v/>
      </c>
      <c r="AW203" s="522" t="str">
        <f t="shared" si="107"/>
        <v/>
      </c>
      <c r="AX203" s="538" t="str">
        <f t="shared" si="108"/>
        <v/>
      </c>
      <c r="AY203" s="522" t="str">
        <f>IFERROR(VLOOKUP(K203,【参考】数式用!$AR$3:$AS$49, 2, FALSE), "")</f>
        <v/>
      </c>
      <c r="AZ203" s="538" t="str">
        <f t="shared" si="109"/>
        <v/>
      </c>
      <c r="BA203" s="541" t="str">
        <f t="shared" si="110"/>
        <v>入力済</v>
      </c>
      <c r="BB203" s="522" t="str">
        <f>IFERROR(VLOOKUP(K203,【参考】数式用!$AX$3:$AY$59, 2, FALSE), "")</f>
        <v/>
      </c>
      <c r="BC203" s="538" t="str">
        <f t="shared" si="111"/>
        <v/>
      </c>
      <c r="BD203" s="541" t="str">
        <f t="shared" si="112"/>
        <v>入力済</v>
      </c>
      <c r="BE203" s="541" t="str">
        <f t="shared" si="113"/>
        <v/>
      </c>
      <c r="BF203" s="541" t="str">
        <f t="shared" si="114"/>
        <v/>
      </c>
      <c r="BG203" s="541" t="str">
        <f t="shared" si="115"/>
        <v/>
      </c>
      <c r="BH203" s="541" t="str">
        <f t="shared" si="116"/>
        <v/>
      </c>
      <c r="BI203" s="541" t="str">
        <f t="shared" si="117"/>
        <v/>
      </c>
      <c r="BL203" t="str">
        <f t="shared" si="118"/>
        <v/>
      </c>
      <c r="BM203" t="str">
        <f t="shared" si="119"/>
        <v/>
      </c>
      <c r="BN203" t="str">
        <f t="shared" si="120"/>
        <v/>
      </c>
      <c r="BO203" s="548" t="str">
        <f>IF(BN203="対象",ROUNDDOWN(L203*VLOOKUP(K203,【参考】数式用!$A$4:$J$42,10,FALSE)*AA203,0),"")</f>
        <v/>
      </c>
      <c r="BP203" t="str">
        <f t="shared" si="121"/>
        <v/>
      </c>
    </row>
    <row r="204" spans="1:68" ht="109.95" customHeight="1" thickBot="1">
      <c r="A204" s="306">
        <v>192</v>
      </c>
      <c r="B204" s="687" t="str">
        <f>IF(基本情報入力シート!B226="","",基本情報入力シート!B226)</f>
        <v/>
      </c>
      <c r="C204" s="688"/>
      <c r="D204" s="688"/>
      <c r="E204" s="688"/>
      <c r="F204" s="689"/>
      <c r="G204" s="330" t="str">
        <f>IF(基本情報入力シート!L226="", "", 基本情報入力シート!L226)</f>
        <v/>
      </c>
      <c r="H204" s="330" t="str">
        <f>IF(基本情報入力シート!Q226="", "", 基本情報入力シート!Q226)</f>
        <v/>
      </c>
      <c r="I204" s="330" t="str">
        <f>IF(基本情報入力シート!V226="", "", 基本情報入力シート!V226)</f>
        <v/>
      </c>
      <c r="J204" s="330" t="str">
        <f>IF(基本情報入力シート!W226="", "", 基本情報入力シート!W226)</f>
        <v/>
      </c>
      <c r="K204" s="330" t="str">
        <f>IF(基本情報入力シート!Z226="", "", 基本情報入力シート!Z226)</f>
        <v/>
      </c>
      <c r="L204" s="331" t="str">
        <f>IF(基本情報入力シート!AF226=0, "",基本情報入力シート!AF226)</f>
        <v/>
      </c>
      <c r="M204" s="507" t="str">
        <f>IF('別紙様式2-2（個票（４、５月））'!M204="","",'別紙様式2-2（個票（４、５月））'!M204)</f>
        <v/>
      </c>
      <c r="N204" s="506" t="str">
        <f>IF('別紙様式2-2（個票（４、５月））'!N204="","",'別紙様式2-2（個票（４、５月））'!N204)</f>
        <v/>
      </c>
      <c r="O204" s="289"/>
      <c r="P204" s="537" t="str">
        <f>IFERROR(VLOOKUP(K204,【参考】数式用!$A$2:$M$57,MATCH(O204,【参考】数式用!$G$3:$M$3,0)+6,0),"")</f>
        <v/>
      </c>
      <c r="Q204" s="334" t="s">
        <v>113</v>
      </c>
      <c r="R204" s="335"/>
      <c r="S204" s="336" t="s">
        <v>178</v>
      </c>
      <c r="T204" s="335"/>
      <c r="U204" s="336" t="s">
        <v>179</v>
      </c>
      <c r="V204" s="335"/>
      <c r="W204" s="336" t="s">
        <v>178</v>
      </c>
      <c r="X204" s="335"/>
      <c r="Y204" s="336" t="s">
        <v>115</v>
      </c>
      <c r="Z204" s="336" t="s">
        <v>181</v>
      </c>
      <c r="AA204" s="336" t="str">
        <f t="shared" si="95"/>
        <v/>
      </c>
      <c r="AB204" s="337" t="s">
        <v>182</v>
      </c>
      <c r="AC204" s="309" t="str">
        <f t="shared" si="96"/>
        <v/>
      </c>
      <c r="AD204" s="501" t="str">
        <f t="shared" si="97"/>
        <v/>
      </c>
      <c r="AE204" s="310" t="str">
        <f>IFERROR(ROUNDDOWN(ROUNDDOWN(ROUND(L204*VLOOKUP(K204,【参考】数式用!$A$2:$M$57,MATCH("処遇改善加算Ⅳ",【参考】数式用!$G$3:$M$3,0)+6,0),0),0)*AA204*0.5,0), "")</f>
        <v/>
      </c>
      <c r="AF204" s="321"/>
      <c r="AG204" s="322"/>
      <c r="AH204" s="322"/>
      <c r="AI204" s="321"/>
      <c r="AJ204" s="323"/>
      <c r="AK204" s="329"/>
      <c r="AL204" s="327" t="str">
        <f t="shared" si="98"/>
        <v/>
      </c>
      <c r="AM204" s="328" t="str">
        <f t="shared" si="99"/>
        <v/>
      </c>
      <c r="AN204" s="258"/>
      <c r="AO204" s="538" t="str">
        <f>IFERROR(VLOOKUP(K204,【参考】数式用!$A$2:$N$57,14,FALSE),"")</f>
        <v/>
      </c>
      <c r="AP204" s="538" t="str">
        <f t="shared" si="100"/>
        <v/>
      </c>
      <c r="AQ204" s="542" t="str">
        <f t="shared" si="101"/>
        <v/>
      </c>
      <c r="AR204" s="542" t="str">
        <f t="shared" si="102"/>
        <v>キャリアパス要件Ⅰ・Ⅱ_</v>
      </c>
      <c r="AS204" s="522" t="str">
        <f t="shared" si="103"/>
        <v>入力済</v>
      </c>
      <c r="AT204" s="538" t="str">
        <f t="shared" si="104"/>
        <v/>
      </c>
      <c r="AU204" s="522" t="str">
        <f t="shared" si="105"/>
        <v>入力済</v>
      </c>
      <c r="AV204" s="522" t="str">
        <f t="shared" si="106"/>
        <v/>
      </c>
      <c r="AW204" s="522" t="str">
        <f t="shared" si="107"/>
        <v/>
      </c>
      <c r="AX204" s="538" t="str">
        <f t="shared" si="108"/>
        <v/>
      </c>
      <c r="AY204" s="522" t="str">
        <f>IFERROR(VLOOKUP(K204,【参考】数式用!$AR$3:$AS$49, 2, FALSE), "")</f>
        <v/>
      </c>
      <c r="AZ204" s="538" t="str">
        <f t="shared" si="109"/>
        <v/>
      </c>
      <c r="BA204" s="541" t="str">
        <f t="shared" si="110"/>
        <v>入力済</v>
      </c>
      <c r="BB204" s="522" t="str">
        <f>IFERROR(VLOOKUP(K204,【参考】数式用!$AX$3:$AY$59, 2, FALSE), "")</f>
        <v/>
      </c>
      <c r="BC204" s="538" t="str">
        <f t="shared" si="111"/>
        <v/>
      </c>
      <c r="BD204" s="541" t="str">
        <f t="shared" si="112"/>
        <v>入力済</v>
      </c>
      <c r="BE204" s="541" t="str">
        <f t="shared" si="113"/>
        <v/>
      </c>
      <c r="BF204" s="541" t="str">
        <f t="shared" si="114"/>
        <v/>
      </c>
      <c r="BG204" s="541" t="str">
        <f t="shared" si="115"/>
        <v/>
      </c>
      <c r="BH204" s="541" t="str">
        <f t="shared" si="116"/>
        <v/>
      </c>
      <c r="BI204" s="541" t="str">
        <f t="shared" si="117"/>
        <v/>
      </c>
      <c r="BL204" t="str">
        <f t="shared" si="118"/>
        <v/>
      </c>
      <c r="BM204" t="str">
        <f t="shared" si="119"/>
        <v/>
      </c>
      <c r="BN204" t="str">
        <f t="shared" si="120"/>
        <v/>
      </c>
      <c r="BO204" s="548" t="str">
        <f>IF(BN204="対象",ROUNDDOWN(L204*VLOOKUP(K204,【参考】数式用!$A$4:$J$42,10,FALSE)*AA204,0),"")</f>
        <v/>
      </c>
      <c r="BP204" t="str">
        <f t="shared" si="121"/>
        <v/>
      </c>
    </row>
    <row r="205" spans="1:68" ht="109.95" customHeight="1" thickBot="1">
      <c r="A205" s="306">
        <v>193</v>
      </c>
      <c r="B205" s="687" t="str">
        <f>IF(基本情報入力シート!B227="","",基本情報入力シート!B227)</f>
        <v/>
      </c>
      <c r="C205" s="688"/>
      <c r="D205" s="688"/>
      <c r="E205" s="688"/>
      <c r="F205" s="689"/>
      <c r="G205" s="330" t="str">
        <f>IF(基本情報入力シート!L227="", "", 基本情報入力シート!L227)</f>
        <v/>
      </c>
      <c r="H205" s="330" t="str">
        <f>IF(基本情報入力シート!Q227="", "", 基本情報入力シート!Q227)</f>
        <v/>
      </c>
      <c r="I205" s="330" t="str">
        <f>IF(基本情報入力シート!V227="", "", 基本情報入力シート!V227)</f>
        <v/>
      </c>
      <c r="J205" s="330" t="str">
        <f>IF(基本情報入力シート!W227="", "", 基本情報入力シート!W227)</f>
        <v/>
      </c>
      <c r="K205" s="330" t="str">
        <f>IF(基本情報入力シート!Z227="", "", 基本情報入力シート!Z227)</f>
        <v/>
      </c>
      <c r="L205" s="331" t="str">
        <f>IF(基本情報入力シート!AF227=0, "",基本情報入力シート!AF227)</f>
        <v/>
      </c>
      <c r="M205" s="507" t="str">
        <f>IF('別紙様式2-2（個票（４、５月））'!M205="","",'別紙様式2-2（個票（４、５月））'!M205)</f>
        <v/>
      </c>
      <c r="N205" s="506" t="str">
        <f>IF('別紙様式2-2（個票（４、５月））'!N205="","",'別紙様式2-2（個票（４、５月））'!N205)</f>
        <v/>
      </c>
      <c r="O205" s="289"/>
      <c r="P205" s="537" t="str">
        <f>IFERROR(VLOOKUP(K205,【参考】数式用!$A$2:$M$57,MATCH(O205,【参考】数式用!$G$3:$M$3,0)+6,0),"")</f>
        <v/>
      </c>
      <c r="Q205" s="334" t="s">
        <v>113</v>
      </c>
      <c r="R205" s="335"/>
      <c r="S205" s="336" t="s">
        <v>178</v>
      </c>
      <c r="T205" s="335"/>
      <c r="U205" s="336" t="s">
        <v>179</v>
      </c>
      <c r="V205" s="335"/>
      <c r="W205" s="336" t="s">
        <v>178</v>
      </c>
      <c r="X205" s="335"/>
      <c r="Y205" s="336" t="s">
        <v>115</v>
      </c>
      <c r="Z205" s="336" t="s">
        <v>181</v>
      </c>
      <c r="AA205" s="336" t="str">
        <f t="shared" si="95"/>
        <v/>
      </c>
      <c r="AB205" s="337" t="s">
        <v>182</v>
      </c>
      <c r="AC205" s="309" t="str">
        <f t="shared" si="96"/>
        <v/>
      </c>
      <c r="AD205" s="501" t="str">
        <f t="shared" si="97"/>
        <v/>
      </c>
      <c r="AE205" s="310" t="str">
        <f>IFERROR(ROUNDDOWN(ROUNDDOWN(ROUND(L205*VLOOKUP(K205,【参考】数式用!$A$2:$M$57,MATCH("処遇改善加算Ⅳ",【参考】数式用!$G$3:$M$3,0)+6,0),0),0)*AA205*0.5,0), "")</f>
        <v/>
      </c>
      <c r="AF205" s="321"/>
      <c r="AG205" s="322"/>
      <c r="AH205" s="322"/>
      <c r="AI205" s="321"/>
      <c r="AJ205" s="323"/>
      <c r="AK205" s="329"/>
      <c r="AL205" s="327" t="str">
        <f t="shared" si="98"/>
        <v/>
      </c>
      <c r="AM205" s="328" t="str">
        <f t="shared" si="99"/>
        <v/>
      </c>
      <c r="AN205" s="258"/>
      <c r="AO205" s="538" t="str">
        <f>IFERROR(VLOOKUP(K205,【参考】数式用!$A$2:$N$57,14,FALSE),"")</f>
        <v/>
      </c>
      <c r="AP205" s="538" t="str">
        <f t="shared" si="100"/>
        <v/>
      </c>
      <c r="AQ205" s="542" t="str">
        <f t="shared" si="101"/>
        <v/>
      </c>
      <c r="AR205" s="542" t="str">
        <f t="shared" si="102"/>
        <v>キャリアパス要件Ⅰ・Ⅱ_</v>
      </c>
      <c r="AS205" s="522" t="str">
        <f t="shared" si="103"/>
        <v>入力済</v>
      </c>
      <c r="AT205" s="538" t="str">
        <f t="shared" si="104"/>
        <v/>
      </c>
      <c r="AU205" s="522" t="str">
        <f t="shared" si="105"/>
        <v>入力済</v>
      </c>
      <c r="AV205" s="522" t="str">
        <f t="shared" si="106"/>
        <v/>
      </c>
      <c r="AW205" s="522" t="str">
        <f t="shared" si="107"/>
        <v/>
      </c>
      <c r="AX205" s="538" t="str">
        <f t="shared" si="108"/>
        <v/>
      </c>
      <c r="AY205" s="522" t="str">
        <f>IFERROR(VLOOKUP(K205,【参考】数式用!$AR$3:$AS$49, 2, FALSE), "")</f>
        <v/>
      </c>
      <c r="AZ205" s="538" t="str">
        <f t="shared" si="109"/>
        <v/>
      </c>
      <c r="BA205" s="541" t="str">
        <f t="shared" si="110"/>
        <v>入力済</v>
      </c>
      <c r="BB205" s="522" t="str">
        <f>IFERROR(VLOOKUP(K205,【参考】数式用!$AX$3:$AY$59, 2, FALSE), "")</f>
        <v/>
      </c>
      <c r="BC205" s="538" t="str">
        <f t="shared" si="111"/>
        <v/>
      </c>
      <c r="BD205" s="541" t="str">
        <f t="shared" si="112"/>
        <v>入力済</v>
      </c>
      <c r="BE205" s="541" t="str">
        <f t="shared" si="113"/>
        <v/>
      </c>
      <c r="BF205" s="541" t="str">
        <f t="shared" si="114"/>
        <v/>
      </c>
      <c r="BG205" s="541" t="str">
        <f t="shared" si="115"/>
        <v/>
      </c>
      <c r="BH205" s="541" t="str">
        <f t="shared" si="116"/>
        <v/>
      </c>
      <c r="BI205" s="541" t="str">
        <f t="shared" si="117"/>
        <v/>
      </c>
      <c r="BL205" t="str">
        <f t="shared" si="118"/>
        <v/>
      </c>
      <c r="BM205" t="str">
        <f t="shared" si="119"/>
        <v/>
      </c>
      <c r="BN205" t="str">
        <f t="shared" si="120"/>
        <v/>
      </c>
      <c r="BO205" s="548" t="str">
        <f>IF(BN205="対象",ROUNDDOWN(L205*VLOOKUP(K205,【参考】数式用!$A$4:$J$42,10,FALSE)*AA205,0),"")</f>
        <v/>
      </c>
      <c r="BP205" t="str">
        <f t="shared" si="121"/>
        <v/>
      </c>
    </row>
    <row r="206" spans="1:68" ht="109.95" customHeight="1" thickBot="1">
      <c r="A206" s="306">
        <v>194</v>
      </c>
      <c r="B206" s="687" t="str">
        <f>IF(基本情報入力シート!B228="","",基本情報入力シート!B228)</f>
        <v/>
      </c>
      <c r="C206" s="688"/>
      <c r="D206" s="688"/>
      <c r="E206" s="688"/>
      <c r="F206" s="689"/>
      <c r="G206" s="330" t="str">
        <f>IF(基本情報入力シート!L228="", "", 基本情報入力シート!L228)</f>
        <v/>
      </c>
      <c r="H206" s="330" t="str">
        <f>IF(基本情報入力シート!Q228="", "", 基本情報入力シート!Q228)</f>
        <v/>
      </c>
      <c r="I206" s="330" t="str">
        <f>IF(基本情報入力シート!V228="", "", 基本情報入力シート!V228)</f>
        <v/>
      </c>
      <c r="J206" s="330" t="str">
        <f>IF(基本情報入力シート!W228="", "", 基本情報入力シート!W228)</f>
        <v/>
      </c>
      <c r="K206" s="330" t="str">
        <f>IF(基本情報入力シート!Z228="", "", 基本情報入力シート!Z228)</f>
        <v/>
      </c>
      <c r="L206" s="331" t="str">
        <f>IF(基本情報入力シート!AF228=0, "",基本情報入力シート!AF228)</f>
        <v/>
      </c>
      <c r="M206" s="507" t="str">
        <f>IF('別紙様式2-2（個票（４、５月））'!M206="","",'別紙様式2-2（個票（４、５月））'!M206)</f>
        <v/>
      </c>
      <c r="N206" s="506" t="str">
        <f>IF('別紙様式2-2（個票（４、５月））'!N206="","",'別紙様式2-2（個票（４、５月））'!N206)</f>
        <v/>
      </c>
      <c r="O206" s="289"/>
      <c r="P206" s="537" t="str">
        <f>IFERROR(VLOOKUP(K206,【参考】数式用!$A$2:$M$57,MATCH(O206,【参考】数式用!$G$3:$M$3,0)+6,0),"")</f>
        <v/>
      </c>
      <c r="Q206" s="334" t="s">
        <v>113</v>
      </c>
      <c r="R206" s="335"/>
      <c r="S206" s="336" t="s">
        <v>178</v>
      </c>
      <c r="T206" s="335"/>
      <c r="U206" s="336" t="s">
        <v>179</v>
      </c>
      <c r="V206" s="335"/>
      <c r="W206" s="336" t="s">
        <v>178</v>
      </c>
      <c r="X206" s="335"/>
      <c r="Y206" s="336" t="s">
        <v>115</v>
      </c>
      <c r="Z206" s="336" t="s">
        <v>181</v>
      </c>
      <c r="AA206" s="336" t="str">
        <f t="shared" si="95"/>
        <v/>
      </c>
      <c r="AB206" s="337" t="s">
        <v>182</v>
      </c>
      <c r="AC206" s="309" t="str">
        <f t="shared" si="96"/>
        <v/>
      </c>
      <c r="AD206" s="501" t="str">
        <f t="shared" si="97"/>
        <v/>
      </c>
      <c r="AE206" s="310" t="str">
        <f>IFERROR(ROUNDDOWN(ROUNDDOWN(ROUND(L206*VLOOKUP(K206,【参考】数式用!$A$2:$M$57,MATCH("処遇改善加算Ⅳ",【参考】数式用!$G$3:$M$3,0)+6,0),0),0)*AA206*0.5,0), "")</f>
        <v/>
      </c>
      <c r="AF206" s="321"/>
      <c r="AG206" s="322"/>
      <c r="AH206" s="322"/>
      <c r="AI206" s="321"/>
      <c r="AJ206" s="323"/>
      <c r="AK206" s="329"/>
      <c r="AL206" s="327" t="str">
        <f t="shared" si="98"/>
        <v/>
      </c>
      <c r="AM206" s="328" t="str">
        <f t="shared" si="99"/>
        <v/>
      </c>
      <c r="AN206" s="258"/>
      <c r="AO206" s="538" t="str">
        <f>IFERROR(VLOOKUP(K206,【参考】数式用!$A$2:$N$57,14,FALSE),"")</f>
        <v/>
      </c>
      <c r="AP206" s="538" t="str">
        <f t="shared" si="100"/>
        <v/>
      </c>
      <c r="AQ206" s="542" t="str">
        <f t="shared" si="101"/>
        <v/>
      </c>
      <c r="AR206" s="542" t="str">
        <f t="shared" si="102"/>
        <v>キャリアパス要件Ⅰ・Ⅱ_</v>
      </c>
      <c r="AS206" s="522" t="str">
        <f t="shared" si="103"/>
        <v>入力済</v>
      </c>
      <c r="AT206" s="538" t="str">
        <f t="shared" si="104"/>
        <v/>
      </c>
      <c r="AU206" s="522" t="str">
        <f t="shared" si="105"/>
        <v>入力済</v>
      </c>
      <c r="AV206" s="522" t="str">
        <f t="shared" si="106"/>
        <v/>
      </c>
      <c r="AW206" s="522" t="str">
        <f t="shared" si="107"/>
        <v/>
      </c>
      <c r="AX206" s="538" t="str">
        <f t="shared" si="108"/>
        <v/>
      </c>
      <c r="AY206" s="522" t="str">
        <f>IFERROR(VLOOKUP(K206,【参考】数式用!$AR$3:$AS$49, 2, FALSE), "")</f>
        <v/>
      </c>
      <c r="AZ206" s="538" t="str">
        <f t="shared" si="109"/>
        <v/>
      </c>
      <c r="BA206" s="541" t="str">
        <f t="shared" si="110"/>
        <v>入力済</v>
      </c>
      <c r="BB206" s="522" t="str">
        <f>IFERROR(VLOOKUP(K206,【参考】数式用!$AX$3:$AY$59, 2, FALSE), "")</f>
        <v/>
      </c>
      <c r="BC206" s="538" t="str">
        <f t="shared" si="111"/>
        <v/>
      </c>
      <c r="BD206" s="541" t="str">
        <f t="shared" si="112"/>
        <v>入力済</v>
      </c>
      <c r="BE206" s="541" t="str">
        <f t="shared" si="113"/>
        <v/>
      </c>
      <c r="BF206" s="541" t="str">
        <f t="shared" si="114"/>
        <v/>
      </c>
      <c r="BG206" s="541" t="str">
        <f t="shared" si="115"/>
        <v/>
      </c>
      <c r="BH206" s="541" t="str">
        <f t="shared" si="116"/>
        <v/>
      </c>
      <c r="BI206" s="541" t="str">
        <f t="shared" si="117"/>
        <v/>
      </c>
      <c r="BL206" t="str">
        <f t="shared" si="118"/>
        <v/>
      </c>
      <c r="BM206" t="str">
        <f t="shared" si="119"/>
        <v/>
      </c>
      <c r="BN206" t="str">
        <f t="shared" si="120"/>
        <v/>
      </c>
      <c r="BO206" s="548" t="str">
        <f>IF(BN206="対象",ROUNDDOWN(L206*VLOOKUP(K206,【参考】数式用!$A$4:$J$42,10,FALSE)*AA206,0),"")</f>
        <v/>
      </c>
      <c r="BP206" t="str">
        <f t="shared" si="121"/>
        <v/>
      </c>
    </row>
    <row r="207" spans="1:68" ht="109.95" customHeight="1" thickBot="1">
      <c r="A207" s="306">
        <v>195</v>
      </c>
      <c r="B207" s="687" t="str">
        <f>IF(基本情報入力シート!B229="","",基本情報入力シート!B229)</f>
        <v/>
      </c>
      <c r="C207" s="688"/>
      <c r="D207" s="688"/>
      <c r="E207" s="688"/>
      <c r="F207" s="689"/>
      <c r="G207" s="330" t="str">
        <f>IF(基本情報入力シート!L229="", "", 基本情報入力シート!L229)</f>
        <v/>
      </c>
      <c r="H207" s="330" t="str">
        <f>IF(基本情報入力シート!Q229="", "", 基本情報入力シート!Q229)</f>
        <v/>
      </c>
      <c r="I207" s="330" t="str">
        <f>IF(基本情報入力シート!V229="", "", 基本情報入力シート!V229)</f>
        <v/>
      </c>
      <c r="J207" s="330" t="str">
        <f>IF(基本情報入力シート!W229="", "", 基本情報入力シート!W229)</f>
        <v/>
      </c>
      <c r="K207" s="330" t="str">
        <f>IF(基本情報入力シート!Z229="", "", 基本情報入力シート!Z229)</f>
        <v/>
      </c>
      <c r="L207" s="331" t="str">
        <f>IF(基本情報入力シート!AF229=0, "",基本情報入力シート!AF229)</f>
        <v/>
      </c>
      <c r="M207" s="507" t="str">
        <f>IF('別紙様式2-2（個票（４、５月））'!M207="","",'別紙様式2-2（個票（４、５月））'!M207)</f>
        <v/>
      </c>
      <c r="N207" s="506" t="str">
        <f>IF('別紙様式2-2（個票（４、５月））'!N207="","",'別紙様式2-2（個票（４、５月））'!N207)</f>
        <v/>
      </c>
      <c r="O207" s="289"/>
      <c r="P207" s="537" t="str">
        <f>IFERROR(VLOOKUP(K207,【参考】数式用!$A$2:$M$57,MATCH(O207,【参考】数式用!$G$3:$M$3,0)+6,0),"")</f>
        <v/>
      </c>
      <c r="Q207" s="334" t="s">
        <v>113</v>
      </c>
      <c r="R207" s="335"/>
      <c r="S207" s="336" t="s">
        <v>178</v>
      </c>
      <c r="T207" s="335"/>
      <c r="U207" s="336" t="s">
        <v>179</v>
      </c>
      <c r="V207" s="335"/>
      <c r="W207" s="336" t="s">
        <v>178</v>
      </c>
      <c r="X207" s="335"/>
      <c r="Y207" s="336" t="s">
        <v>115</v>
      </c>
      <c r="Z207" s="336" t="s">
        <v>181</v>
      </c>
      <c r="AA207" s="336" t="str">
        <f t="shared" si="95"/>
        <v/>
      </c>
      <c r="AB207" s="337" t="s">
        <v>182</v>
      </c>
      <c r="AC207" s="309" t="str">
        <f t="shared" si="96"/>
        <v/>
      </c>
      <c r="AD207" s="501" t="str">
        <f t="shared" si="97"/>
        <v/>
      </c>
      <c r="AE207" s="310" t="str">
        <f>IFERROR(ROUNDDOWN(ROUNDDOWN(ROUND(L207*VLOOKUP(K207,【参考】数式用!$A$2:$M$57,MATCH("処遇改善加算Ⅳ",【参考】数式用!$G$3:$M$3,0)+6,0),0),0)*AA207*0.5,0), "")</f>
        <v/>
      </c>
      <c r="AF207" s="321"/>
      <c r="AG207" s="322"/>
      <c r="AH207" s="322"/>
      <c r="AI207" s="321"/>
      <c r="AJ207" s="323"/>
      <c r="AK207" s="329"/>
      <c r="AL207" s="327" t="str">
        <f t="shared" si="98"/>
        <v/>
      </c>
      <c r="AM207" s="328" t="str">
        <f t="shared" si="99"/>
        <v/>
      </c>
      <c r="AN207" s="258"/>
      <c r="AO207" s="538" t="str">
        <f>IFERROR(VLOOKUP(K207,【参考】数式用!$A$2:$N$57,14,FALSE),"")</f>
        <v/>
      </c>
      <c r="AP207" s="538" t="str">
        <f t="shared" si="100"/>
        <v/>
      </c>
      <c r="AQ207" s="542" t="str">
        <f t="shared" si="101"/>
        <v/>
      </c>
      <c r="AR207" s="542" t="str">
        <f t="shared" si="102"/>
        <v>キャリアパス要件Ⅰ・Ⅱ_</v>
      </c>
      <c r="AS207" s="522" t="str">
        <f t="shared" si="103"/>
        <v>入力済</v>
      </c>
      <c r="AT207" s="538" t="str">
        <f t="shared" si="104"/>
        <v/>
      </c>
      <c r="AU207" s="522" t="str">
        <f t="shared" si="105"/>
        <v>入力済</v>
      </c>
      <c r="AV207" s="522" t="str">
        <f t="shared" si="106"/>
        <v/>
      </c>
      <c r="AW207" s="522" t="str">
        <f t="shared" si="107"/>
        <v/>
      </c>
      <c r="AX207" s="538" t="str">
        <f t="shared" si="108"/>
        <v/>
      </c>
      <c r="AY207" s="522" t="str">
        <f>IFERROR(VLOOKUP(K207,【参考】数式用!$AR$3:$AS$49, 2, FALSE), "")</f>
        <v/>
      </c>
      <c r="AZ207" s="538" t="str">
        <f t="shared" si="109"/>
        <v/>
      </c>
      <c r="BA207" s="541" t="str">
        <f t="shared" si="110"/>
        <v>入力済</v>
      </c>
      <c r="BB207" s="522" t="str">
        <f>IFERROR(VLOOKUP(K207,【参考】数式用!$AX$3:$AY$59, 2, FALSE), "")</f>
        <v/>
      </c>
      <c r="BC207" s="538" t="str">
        <f t="shared" si="111"/>
        <v/>
      </c>
      <c r="BD207" s="541" t="str">
        <f t="shared" si="112"/>
        <v>入力済</v>
      </c>
      <c r="BE207" s="541" t="str">
        <f t="shared" si="113"/>
        <v/>
      </c>
      <c r="BF207" s="541" t="str">
        <f t="shared" si="114"/>
        <v/>
      </c>
      <c r="BG207" s="541" t="str">
        <f t="shared" si="115"/>
        <v/>
      </c>
      <c r="BH207" s="541" t="str">
        <f t="shared" si="116"/>
        <v/>
      </c>
      <c r="BI207" s="541" t="str">
        <f t="shared" si="117"/>
        <v/>
      </c>
      <c r="BL207" t="str">
        <f t="shared" si="118"/>
        <v/>
      </c>
      <c r="BM207" t="str">
        <f t="shared" si="119"/>
        <v/>
      </c>
      <c r="BN207" t="str">
        <f t="shared" si="120"/>
        <v/>
      </c>
      <c r="BO207" s="548" t="str">
        <f>IF(BN207="対象",ROUNDDOWN(L207*VLOOKUP(K207,【参考】数式用!$A$4:$J$42,10,FALSE)*AA207,0),"")</f>
        <v/>
      </c>
      <c r="BP207" t="str">
        <f t="shared" si="121"/>
        <v/>
      </c>
    </row>
    <row r="208" spans="1:68" ht="109.95" customHeight="1" thickBot="1">
      <c r="A208" s="306">
        <v>196</v>
      </c>
      <c r="B208" s="687" t="str">
        <f>IF(基本情報入力シート!B230="","",基本情報入力シート!B230)</f>
        <v/>
      </c>
      <c r="C208" s="688"/>
      <c r="D208" s="688"/>
      <c r="E208" s="688"/>
      <c r="F208" s="689"/>
      <c r="G208" s="330" t="str">
        <f>IF(基本情報入力シート!L230="", "", 基本情報入力シート!L230)</f>
        <v/>
      </c>
      <c r="H208" s="330" t="str">
        <f>IF(基本情報入力シート!Q230="", "", 基本情報入力シート!Q230)</f>
        <v/>
      </c>
      <c r="I208" s="330" t="str">
        <f>IF(基本情報入力シート!V230="", "", 基本情報入力シート!V230)</f>
        <v/>
      </c>
      <c r="J208" s="330" t="str">
        <f>IF(基本情報入力シート!W230="", "", 基本情報入力シート!W230)</f>
        <v/>
      </c>
      <c r="K208" s="330" t="str">
        <f>IF(基本情報入力シート!Z230="", "", 基本情報入力シート!Z230)</f>
        <v/>
      </c>
      <c r="L208" s="331" t="str">
        <f>IF(基本情報入力シート!AF230=0, "",基本情報入力シート!AF230)</f>
        <v/>
      </c>
      <c r="M208" s="507" t="str">
        <f>IF('別紙様式2-2（個票（４、５月））'!M208="","",'別紙様式2-2（個票（４、５月））'!M208)</f>
        <v/>
      </c>
      <c r="N208" s="506" t="str">
        <f>IF('別紙様式2-2（個票（４、５月））'!N208="","",'別紙様式2-2（個票（４、５月））'!N208)</f>
        <v/>
      </c>
      <c r="O208" s="289"/>
      <c r="P208" s="537" t="str">
        <f>IFERROR(VLOOKUP(K208,【参考】数式用!$A$2:$M$57,MATCH(O208,【参考】数式用!$G$3:$M$3,0)+6,0),"")</f>
        <v/>
      </c>
      <c r="Q208" s="334" t="s">
        <v>113</v>
      </c>
      <c r="R208" s="335"/>
      <c r="S208" s="336" t="s">
        <v>178</v>
      </c>
      <c r="T208" s="335"/>
      <c r="U208" s="336" t="s">
        <v>179</v>
      </c>
      <c r="V208" s="335"/>
      <c r="W208" s="336" t="s">
        <v>178</v>
      </c>
      <c r="X208" s="335"/>
      <c r="Y208" s="336" t="s">
        <v>115</v>
      </c>
      <c r="Z208" s="336" t="s">
        <v>181</v>
      </c>
      <c r="AA208" s="336" t="str">
        <f t="shared" si="95"/>
        <v/>
      </c>
      <c r="AB208" s="337" t="s">
        <v>182</v>
      </c>
      <c r="AC208" s="309" t="str">
        <f t="shared" si="96"/>
        <v/>
      </c>
      <c r="AD208" s="501" t="str">
        <f t="shared" si="97"/>
        <v/>
      </c>
      <c r="AE208" s="310" t="str">
        <f>IFERROR(ROUNDDOWN(ROUNDDOWN(ROUND(L208*VLOOKUP(K208,【参考】数式用!$A$2:$M$57,MATCH("処遇改善加算Ⅳ",【参考】数式用!$G$3:$M$3,0)+6,0),0),0)*AA208*0.5,0), "")</f>
        <v/>
      </c>
      <c r="AF208" s="321"/>
      <c r="AG208" s="322"/>
      <c r="AH208" s="322"/>
      <c r="AI208" s="321"/>
      <c r="AJ208" s="323"/>
      <c r="AK208" s="329"/>
      <c r="AL208" s="327" t="str">
        <f t="shared" si="98"/>
        <v/>
      </c>
      <c r="AM208" s="328" t="str">
        <f t="shared" si="99"/>
        <v/>
      </c>
      <c r="AN208" s="258"/>
      <c r="AO208" s="538" t="str">
        <f>IFERROR(VLOOKUP(K208,【参考】数式用!$A$2:$N$57,14,FALSE),"")</f>
        <v/>
      </c>
      <c r="AP208" s="538" t="str">
        <f t="shared" si="100"/>
        <v/>
      </c>
      <c r="AQ208" s="542" t="str">
        <f t="shared" si="101"/>
        <v/>
      </c>
      <c r="AR208" s="542" t="str">
        <f t="shared" si="102"/>
        <v>キャリアパス要件Ⅰ・Ⅱ_</v>
      </c>
      <c r="AS208" s="522" t="str">
        <f t="shared" si="103"/>
        <v>入力済</v>
      </c>
      <c r="AT208" s="538" t="str">
        <f t="shared" si="104"/>
        <v/>
      </c>
      <c r="AU208" s="522" t="str">
        <f t="shared" si="105"/>
        <v>入力済</v>
      </c>
      <c r="AV208" s="522" t="str">
        <f t="shared" si="106"/>
        <v/>
      </c>
      <c r="AW208" s="522" t="str">
        <f t="shared" si="107"/>
        <v/>
      </c>
      <c r="AX208" s="538" t="str">
        <f t="shared" si="108"/>
        <v/>
      </c>
      <c r="AY208" s="522" t="str">
        <f>IFERROR(VLOOKUP(K208,【参考】数式用!$AR$3:$AS$49, 2, FALSE), "")</f>
        <v/>
      </c>
      <c r="AZ208" s="538" t="str">
        <f t="shared" si="109"/>
        <v/>
      </c>
      <c r="BA208" s="541" t="str">
        <f t="shared" si="110"/>
        <v>入力済</v>
      </c>
      <c r="BB208" s="522" t="str">
        <f>IFERROR(VLOOKUP(K208,【参考】数式用!$AX$3:$AY$59, 2, FALSE), "")</f>
        <v/>
      </c>
      <c r="BC208" s="538" t="str">
        <f t="shared" si="111"/>
        <v/>
      </c>
      <c r="BD208" s="541" t="str">
        <f t="shared" si="112"/>
        <v>入力済</v>
      </c>
      <c r="BE208" s="541" t="str">
        <f t="shared" si="113"/>
        <v/>
      </c>
      <c r="BF208" s="541" t="str">
        <f t="shared" si="114"/>
        <v/>
      </c>
      <c r="BG208" s="541" t="str">
        <f t="shared" si="115"/>
        <v/>
      </c>
      <c r="BH208" s="541" t="str">
        <f t="shared" si="116"/>
        <v/>
      </c>
      <c r="BI208" s="541" t="str">
        <f t="shared" si="117"/>
        <v/>
      </c>
      <c r="BL208" t="str">
        <f t="shared" si="118"/>
        <v/>
      </c>
      <c r="BM208" t="str">
        <f t="shared" si="119"/>
        <v/>
      </c>
      <c r="BN208" t="str">
        <f t="shared" si="120"/>
        <v/>
      </c>
      <c r="BO208" s="548" t="str">
        <f>IF(BN208="対象",ROUNDDOWN(L208*VLOOKUP(K208,【参考】数式用!$A$4:$J$42,10,FALSE)*AA208,0),"")</f>
        <v/>
      </c>
      <c r="BP208" t="str">
        <f t="shared" si="121"/>
        <v/>
      </c>
    </row>
    <row r="209" spans="1:68" ht="109.95" customHeight="1" thickBot="1">
      <c r="A209" s="306">
        <v>197</v>
      </c>
      <c r="B209" s="687" t="str">
        <f>IF(基本情報入力シート!B231="","",基本情報入力シート!B231)</f>
        <v/>
      </c>
      <c r="C209" s="688"/>
      <c r="D209" s="688"/>
      <c r="E209" s="688"/>
      <c r="F209" s="689"/>
      <c r="G209" s="330" t="str">
        <f>IF(基本情報入力シート!L231="", "", 基本情報入力シート!L231)</f>
        <v/>
      </c>
      <c r="H209" s="330" t="str">
        <f>IF(基本情報入力シート!Q231="", "", 基本情報入力シート!Q231)</f>
        <v/>
      </c>
      <c r="I209" s="330" t="str">
        <f>IF(基本情報入力シート!V231="", "", 基本情報入力シート!V231)</f>
        <v/>
      </c>
      <c r="J209" s="330" t="str">
        <f>IF(基本情報入力シート!W231="", "", 基本情報入力シート!W231)</f>
        <v/>
      </c>
      <c r="K209" s="330" t="str">
        <f>IF(基本情報入力シート!Z231="", "", 基本情報入力シート!Z231)</f>
        <v/>
      </c>
      <c r="L209" s="331" t="str">
        <f>IF(基本情報入力シート!AF231=0, "",基本情報入力シート!AF231)</f>
        <v/>
      </c>
      <c r="M209" s="507" t="str">
        <f>IF('別紙様式2-2（個票（４、５月））'!M209="","",'別紙様式2-2（個票（４、５月））'!M209)</f>
        <v/>
      </c>
      <c r="N209" s="506" t="str">
        <f>IF('別紙様式2-2（個票（４、５月））'!N209="","",'別紙様式2-2（個票（４、５月））'!N209)</f>
        <v/>
      </c>
      <c r="O209" s="289"/>
      <c r="P209" s="537" t="str">
        <f>IFERROR(VLOOKUP(K209,【参考】数式用!$A$2:$M$57,MATCH(O209,【参考】数式用!$G$3:$M$3,0)+6,0),"")</f>
        <v/>
      </c>
      <c r="Q209" s="334" t="s">
        <v>113</v>
      </c>
      <c r="R209" s="335"/>
      <c r="S209" s="336" t="s">
        <v>178</v>
      </c>
      <c r="T209" s="335"/>
      <c r="U209" s="336" t="s">
        <v>179</v>
      </c>
      <c r="V209" s="335"/>
      <c r="W209" s="336" t="s">
        <v>178</v>
      </c>
      <c r="X209" s="335"/>
      <c r="Y209" s="336" t="s">
        <v>115</v>
      </c>
      <c r="Z209" s="336" t="s">
        <v>181</v>
      </c>
      <c r="AA209" s="336" t="str">
        <f t="shared" si="95"/>
        <v/>
      </c>
      <c r="AB209" s="337" t="s">
        <v>182</v>
      </c>
      <c r="AC209" s="309" t="str">
        <f t="shared" si="96"/>
        <v/>
      </c>
      <c r="AD209" s="501" t="str">
        <f t="shared" si="97"/>
        <v/>
      </c>
      <c r="AE209" s="310" t="str">
        <f>IFERROR(ROUNDDOWN(ROUNDDOWN(ROUND(L209*VLOOKUP(K209,【参考】数式用!$A$2:$M$57,MATCH("処遇改善加算Ⅳ",【参考】数式用!$G$3:$M$3,0)+6,0),0),0)*AA209*0.5,0), "")</f>
        <v/>
      </c>
      <c r="AF209" s="321"/>
      <c r="AG209" s="322"/>
      <c r="AH209" s="322"/>
      <c r="AI209" s="321"/>
      <c r="AJ209" s="323"/>
      <c r="AK209" s="329"/>
      <c r="AL209" s="327" t="str">
        <f t="shared" si="98"/>
        <v/>
      </c>
      <c r="AM209" s="328" t="str">
        <f t="shared" si="99"/>
        <v/>
      </c>
      <c r="AN209" s="258"/>
      <c r="AO209" s="538" t="str">
        <f>IFERROR(VLOOKUP(K209,【参考】数式用!$A$2:$N$57,14,FALSE),"")</f>
        <v/>
      </c>
      <c r="AP209" s="538" t="str">
        <f t="shared" si="100"/>
        <v/>
      </c>
      <c r="AQ209" s="542" t="str">
        <f t="shared" si="101"/>
        <v/>
      </c>
      <c r="AR209" s="542" t="str">
        <f t="shared" si="102"/>
        <v>キャリアパス要件Ⅰ・Ⅱ_</v>
      </c>
      <c r="AS209" s="522" t="str">
        <f t="shared" si="103"/>
        <v>入力済</v>
      </c>
      <c r="AT209" s="538" t="str">
        <f t="shared" si="104"/>
        <v/>
      </c>
      <c r="AU209" s="522" t="str">
        <f t="shared" si="105"/>
        <v>入力済</v>
      </c>
      <c r="AV209" s="522" t="str">
        <f t="shared" si="106"/>
        <v/>
      </c>
      <c r="AW209" s="522" t="str">
        <f t="shared" si="107"/>
        <v/>
      </c>
      <c r="AX209" s="538" t="str">
        <f t="shared" si="108"/>
        <v/>
      </c>
      <c r="AY209" s="522" t="str">
        <f>IFERROR(VLOOKUP(K209,【参考】数式用!$AR$3:$AS$49, 2, FALSE), "")</f>
        <v/>
      </c>
      <c r="AZ209" s="538" t="str">
        <f t="shared" si="109"/>
        <v/>
      </c>
      <c r="BA209" s="541" t="str">
        <f t="shared" si="110"/>
        <v>入力済</v>
      </c>
      <c r="BB209" s="522" t="str">
        <f>IFERROR(VLOOKUP(K209,【参考】数式用!$AX$3:$AY$59, 2, FALSE), "")</f>
        <v/>
      </c>
      <c r="BC209" s="538" t="str">
        <f t="shared" si="111"/>
        <v/>
      </c>
      <c r="BD209" s="541" t="str">
        <f t="shared" si="112"/>
        <v>入力済</v>
      </c>
      <c r="BE209" s="541" t="str">
        <f t="shared" si="113"/>
        <v/>
      </c>
      <c r="BF209" s="541" t="str">
        <f t="shared" si="114"/>
        <v/>
      </c>
      <c r="BG209" s="541" t="str">
        <f t="shared" si="115"/>
        <v/>
      </c>
      <c r="BH209" s="541" t="str">
        <f t="shared" si="116"/>
        <v/>
      </c>
      <c r="BI209" s="541" t="str">
        <f t="shared" si="117"/>
        <v/>
      </c>
      <c r="BL209" t="str">
        <f t="shared" si="118"/>
        <v/>
      </c>
      <c r="BM209" t="str">
        <f t="shared" si="119"/>
        <v/>
      </c>
      <c r="BN209" t="str">
        <f t="shared" si="120"/>
        <v/>
      </c>
      <c r="BO209" s="548" t="str">
        <f>IF(BN209="対象",ROUNDDOWN(L209*VLOOKUP(K209,【参考】数式用!$A$4:$J$42,10,FALSE)*AA209,0),"")</f>
        <v/>
      </c>
      <c r="BP209" t="str">
        <f t="shared" si="121"/>
        <v/>
      </c>
    </row>
    <row r="210" spans="1:68" ht="109.95" customHeight="1" thickBot="1">
      <c r="A210" s="306">
        <v>198</v>
      </c>
      <c r="B210" s="687" t="str">
        <f>IF(基本情報入力シート!B232="","",基本情報入力シート!B232)</f>
        <v/>
      </c>
      <c r="C210" s="688"/>
      <c r="D210" s="688"/>
      <c r="E210" s="688"/>
      <c r="F210" s="689"/>
      <c r="G210" s="330" t="str">
        <f>IF(基本情報入力シート!L232="", "", 基本情報入力シート!L232)</f>
        <v/>
      </c>
      <c r="H210" s="330" t="str">
        <f>IF(基本情報入力シート!Q232="", "", 基本情報入力シート!Q232)</f>
        <v/>
      </c>
      <c r="I210" s="330" t="str">
        <f>IF(基本情報入力シート!V232="", "", 基本情報入力シート!V232)</f>
        <v/>
      </c>
      <c r="J210" s="330" t="str">
        <f>IF(基本情報入力シート!W232="", "", 基本情報入力シート!W232)</f>
        <v/>
      </c>
      <c r="K210" s="330" t="str">
        <f>IF(基本情報入力シート!Z232="", "", 基本情報入力シート!Z232)</f>
        <v/>
      </c>
      <c r="L210" s="331" t="str">
        <f>IF(基本情報入力シート!AF232=0, "",基本情報入力シート!AF232)</f>
        <v/>
      </c>
      <c r="M210" s="507" t="str">
        <f>IF('別紙様式2-2（個票（４、５月））'!M210="","",'別紙様式2-2（個票（４、５月））'!M210)</f>
        <v/>
      </c>
      <c r="N210" s="506" t="str">
        <f>IF('別紙様式2-2（個票（４、５月））'!N210="","",'別紙様式2-2（個票（４、５月））'!N210)</f>
        <v/>
      </c>
      <c r="O210" s="289"/>
      <c r="P210" s="537" t="str">
        <f>IFERROR(VLOOKUP(K210,【参考】数式用!$A$2:$M$57,MATCH(O210,【参考】数式用!$G$3:$M$3,0)+6,0),"")</f>
        <v/>
      </c>
      <c r="Q210" s="334" t="s">
        <v>113</v>
      </c>
      <c r="R210" s="335"/>
      <c r="S210" s="336" t="s">
        <v>178</v>
      </c>
      <c r="T210" s="335"/>
      <c r="U210" s="336" t="s">
        <v>179</v>
      </c>
      <c r="V210" s="335"/>
      <c r="W210" s="336" t="s">
        <v>178</v>
      </c>
      <c r="X210" s="335"/>
      <c r="Y210" s="336" t="s">
        <v>115</v>
      </c>
      <c r="Z210" s="336" t="s">
        <v>181</v>
      </c>
      <c r="AA210" s="336" t="str">
        <f t="shared" si="95"/>
        <v/>
      </c>
      <c r="AB210" s="337" t="s">
        <v>182</v>
      </c>
      <c r="AC210" s="309" t="str">
        <f t="shared" si="96"/>
        <v/>
      </c>
      <c r="AD210" s="501" t="str">
        <f t="shared" si="97"/>
        <v/>
      </c>
      <c r="AE210" s="310" t="str">
        <f>IFERROR(ROUNDDOWN(ROUNDDOWN(ROUND(L210*VLOOKUP(K210,【参考】数式用!$A$2:$M$57,MATCH("処遇改善加算Ⅳ",【参考】数式用!$G$3:$M$3,0)+6,0),0),0)*AA210*0.5,0), "")</f>
        <v/>
      </c>
      <c r="AF210" s="321"/>
      <c r="AG210" s="322"/>
      <c r="AH210" s="322"/>
      <c r="AI210" s="321"/>
      <c r="AJ210" s="323"/>
      <c r="AK210" s="329"/>
      <c r="AL210" s="327" t="str">
        <f t="shared" si="98"/>
        <v/>
      </c>
      <c r="AM210" s="328" t="str">
        <f t="shared" si="99"/>
        <v/>
      </c>
      <c r="AN210" s="258"/>
      <c r="AO210" s="538" t="str">
        <f>IFERROR(VLOOKUP(K210,【参考】数式用!$A$2:$N$57,14,FALSE),"")</f>
        <v/>
      </c>
      <c r="AP210" s="538" t="str">
        <f t="shared" si="100"/>
        <v/>
      </c>
      <c r="AQ210" s="542" t="str">
        <f t="shared" si="101"/>
        <v/>
      </c>
      <c r="AR210" s="542" t="str">
        <f t="shared" si="102"/>
        <v>キャリアパス要件Ⅰ・Ⅱ_</v>
      </c>
      <c r="AS210" s="522" t="str">
        <f t="shared" si="103"/>
        <v>入力済</v>
      </c>
      <c r="AT210" s="538" t="str">
        <f t="shared" si="104"/>
        <v/>
      </c>
      <c r="AU210" s="522" t="str">
        <f t="shared" si="105"/>
        <v>入力済</v>
      </c>
      <c r="AV210" s="522" t="str">
        <f t="shared" si="106"/>
        <v/>
      </c>
      <c r="AW210" s="522" t="str">
        <f t="shared" si="107"/>
        <v/>
      </c>
      <c r="AX210" s="538" t="str">
        <f t="shared" si="108"/>
        <v/>
      </c>
      <c r="AY210" s="522" t="str">
        <f>IFERROR(VLOOKUP(K210,【参考】数式用!$AR$3:$AS$49, 2, FALSE), "")</f>
        <v/>
      </c>
      <c r="AZ210" s="538" t="str">
        <f t="shared" si="109"/>
        <v/>
      </c>
      <c r="BA210" s="541" t="str">
        <f t="shared" si="110"/>
        <v>入力済</v>
      </c>
      <c r="BB210" s="522" t="str">
        <f>IFERROR(VLOOKUP(K210,【参考】数式用!$AX$3:$AY$59, 2, FALSE), "")</f>
        <v/>
      </c>
      <c r="BC210" s="538" t="str">
        <f t="shared" si="111"/>
        <v/>
      </c>
      <c r="BD210" s="541" t="str">
        <f t="shared" si="112"/>
        <v>入力済</v>
      </c>
      <c r="BE210" s="541" t="str">
        <f t="shared" si="113"/>
        <v/>
      </c>
      <c r="BF210" s="541" t="str">
        <f t="shared" si="114"/>
        <v/>
      </c>
      <c r="BG210" s="541" t="str">
        <f t="shared" si="115"/>
        <v/>
      </c>
      <c r="BH210" s="541" t="str">
        <f t="shared" si="116"/>
        <v/>
      </c>
      <c r="BI210" s="541" t="str">
        <f t="shared" si="117"/>
        <v/>
      </c>
      <c r="BL210" t="str">
        <f t="shared" si="118"/>
        <v/>
      </c>
      <c r="BM210" t="str">
        <f t="shared" si="119"/>
        <v/>
      </c>
      <c r="BN210" t="str">
        <f t="shared" si="120"/>
        <v/>
      </c>
      <c r="BO210" s="548" t="str">
        <f>IF(BN210="対象",ROUNDDOWN(L210*VLOOKUP(K210,【参考】数式用!$A$4:$J$42,10,FALSE)*AA210,0),"")</f>
        <v/>
      </c>
      <c r="BP210" t="str">
        <f t="shared" si="121"/>
        <v/>
      </c>
    </row>
    <row r="211" spans="1:68" ht="109.95" customHeight="1" thickBot="1">
      <c r="A211" s="306">
        <v>199</v>
      </c>
      <c r="B211" s="687" t="str">
        <f>IF(基本情報入力シート!B233="","",基本情報入力シート!B233)</f>
        <v/>
      </c>
      <c r="C211" s="688"/>
      <c r="D211" s="688"/>
      <c r="E211" s="688"/>
      <c r="F211" s="689"/>
      <c r="G211" s="330" t="str">
        <f>IF(基本情報入力シート!L233="", "", 基本情報入力シート!L233)</f>
        <v/>
      </c>
      <c r="H211" s="330" t="str">
        <f>IF(基本情報入力シート!Q233="", "", 基本情報入力シート!Q233)</f>
        <v/>
      </c>
      <c r="I211" s="330" t="str">
        <f>IF(基本情報入力シート!V233="", "", 基本情報入力シート!V233)</f>
        <v/>
      </c>
      <c r="J211" s="330" t="str">
        <f>IF(基本情報入力シート!W233="", "", 基本情報入力シート!W233)</f>
        <v/>
      </c>
      <c r="K211" s="330" t="str">
        <f>IF(基本情報入力シート!Z233="", "", 基本情報入力シート!Z233)</f>
        <v/>
      </c>
      <c r="L211" s="331" t="str">
        <f>IF(基本情報入力シート!AF233=0, "",基本情報入力シート!AF233)</f>
        <v/>
      </c>
      <c r="M211" s="507" t="str">
        <f>IF('別紙様式2-2（個票（４、５月））'!M211="","",'別紙様式2-2（個票（４、５月））'!M211)</f>
        <v/>
      </c>
      <c r="N211" s="506" t="str">
        <f>IF('別紙様式2-2（個票（４、５月））'!N211="","",'別紙様式2-2（個票（４、５月））'!N211)</f>
        <v/>
      </c>
      <c r="O211" s="289"/>
      <c r="P211" s="537" t="str">
        <f>IFERROR(VLOOKUP(K211,【参考】数式用!$A$2:$M$57,MATCH(O211,【参考】数式用!$G$3:$M$3,0)+6,0),"")</f>
        <v/>
      </c>
      <c r="Q211" s="334" t="s">
        <v>113</v>
      </c>
      <c r="R211" s="335"/>
      <c r="S211" s="336" t="s">
        <v>178</v>
      </c>
      <c r="T211" s="335"/>
      <c r="U211" s="336" t="s">
        <v>179</v>
      </c>
      <c r="V211" s="335"/>
      <c r="W211" s="336" t="s">
        <v>178</v>
      </c>
      <c r="X211" s="335"/>
      <c r="Y211" s="336" t="s">
        <v>115</v>
      </c>
      <c r="Z211" s="336" t="s">
        <v>181</v>
      </c>
      <c r="AA211" s="336" t="str">
        <f t="shared" si="95"/>
        <v/>
      </c>
      <c r="AB211" s="337" t="s">
        <v>182</v>
      </c>
      <c r="AC211" s="309" t="str">
        <f t="shared" si="96"/>
        <v/>
      </c>
      <c r="AD211" s="501" t="str">
        <f t="shared" si="97"/>
        <v/>
      </c>
      <c r="AE211" s="310" t="str">
        <f>IFERROR(ROUNDDOWN(ROUNDDOWN(ROUND(L211*VLOOKUP(K211,【参考】数式用!$A$2:$M$57,MATCH("処遇改善加算Ⅳ",【参考】数式用!$G$3:$M$3,0)+6,0),0),0)*AA211*0.5,0), "")</f>
        <v/>
      </c>
      <c r="AF211" s="321"/>
      <c r="AG211" s="322"/>
      <c r="AH211" s="322"/>
      <c r="AI211" s="321"/>
      <c r="AJ211" s="323"/>
      <c r="AK211" s="329"/>
      <c r="AL211" s="327" t="str">
        <f t="shared" si="98"/>
        <v/>
      </c>
      <c r="AM211" s="328" t="str">
        <f t="shared" si="99"/>
        <v/>
      </c>
      <c r="AN211" s="258"/>
      <c r="AO211" s="538" t="str">
        <f>IFERROR(VLOOKUP(K211,【参考】数式用!$A$2:$N$57,14,FALSE),"")</f>
        <v/>
      </c>
      <c r="AP211" s="538" t="str">
        <f t="shared" si="100"/>
        <v/>
      </c>
      <c r="AQ211" s="542" t="str">
        <f t="shared" si="101"/>
        <v/>
      </c>
      <c r="AR211" s="542" t="str">
        <f t="shared" si="102"/>
        <v>キャリアパス要件Ⅰ・Ⅱ_</v>
      </c>
      <c r="AS211" s="522" t="str">
        <f t="shared" si="103"/>
        <v>入力済</v>
      </c>
      <c r="AT211" s="538" t="str">
        <f t="shared" si="104"/>
        <v/>
      </c>
      <c r="AU211" s="522" t="str">
        <f t="shared" si="105"/>
        <v>入力済</v>
      </c>
      <c r="AV211" s="522" t="str">
        <f t="shared" si="106"/>
        <v/>
      </c>
      <c r="AW211" s="522" t="str">
        <f t="shared" si="107"/>
        <v/>
      </c>
      <c r="AX211" s="538" t="str">
        <f t="shared" si="108"/>
        <v/>
      </c>
      <c r="AY211" s="522" t="str">
        <f>IFERROR(VLOOKUP(K211,【参考】数式用!$AR$3:$AS$49, 2, FALSE), "")</f>
        <v/>
      </c>
      <c r="AZ211" s="538" t="str">
        <f t="shared" si="109"/>
        <v/>
      </c>
      <c r="BA211" s="541" t="str">
        <f t="shared" si="110"/>
        <v>入力済</v>
      </c>
      <c r="BB211" s="522" t="str">
        <f>IFERROR(VLOOKUP(K211,【参考】数式用!$AX$3:$AY$59, 2, FALSE), "")</f>
        <v/>
      </c>
      <c r="BC211" s="538" t="str">
        <f t="shared" si="111"/>
        <v/>
      </c>
      <c r="BD211" s="541" t="str">
        <f t="shared" si="112"/>
        <v>入力済</v>
      </c>
      <c r="BE211" s="541" t="str">
        <f t="shared" si="113"/>
        <v/>
      </c>
      <c r="BF211" s="541" t="str">
        <f t="shared" si="114"/>
        <v/>
      </c>
      <c r="BG211" s="541" t="str">
        <f t="shared" si="115"/>
        <v/>
      </c>
      <c r="BH211" s="541" t="str">
        <f t="shared" si="116"/>
        <v/>
      </c>
      <c r="BI211" s="541" t="str">
        <f t="shared" si="117"/>
        <v/>
      </c>
      <c r="BL211" t="str">
        <f t="shared" si="118"/>
        <v/>
      </c>
      <c r="BM211" t="str">
        <f t="shared" si="119"/>
        <v/>
      </c>
      <c r="BN211" t="str">
        <f t="shared" si="120"/>
        <v/>
      </c>
      <c r="BO211" s="548" t="str">
        <f>IF(BN211="対象",ROUNDDOWN(L211*VLOOKUP(K211,【参考】数式用!$A$4:$J$42,10,FALSE)*AA211,0),"")</f>
        <v/>
      </c>
      <c r="BP211" t="str">
        <f t="shared" si="121"/>
        <v/>
      </c>
    </row>
    <row r="212" spans="1:68" ht="109.95" customHeight="1" thickBot="1">
      <c r="A212" s="306">
        <v>200</v>
      </c>
      <c r="B212" s="687" t="str">
        <f>IF(基本情報入力シート!B234="","",基本情報入力シート!B234)</f>
        <v/>
      </c>
      <c r="C212" s="688"/>
      <c r="D212" s="688"/>
      <c r="E212" s="688"/>
      <c r="F212" s="689"/>
      <c r="G212" s="330" t="str">
        <f>IF(基本情報入力シート!L234="", "", 基本情報入力シート!L234)</f>
        <v/>
      </c>
      <c r="H212" s="330" t="str">
        <f>IF(基本情報入力シート!Q234="", "", 基本情報入力シート!Q234)</f>
        <v/>
      </c>
      <c r="I212" s="330" t="str">
        <f>IF(基本情報入力シート!V234="", "", 基本情報入力シート!V234)</f>
        <v/>
      </c>
      <c r="J212" s="330" t="str">
        <f>IF(基本情報入力シート!W234="", "", 基本情報入力シート!W234)</f>
        <v/>
      </c>
      <c r="K212" s="330" t="str">
        <f>IF(基本情報入力シート!Z234="", "", 基本情報入力シート!Z234)</f>
        <v/>
      </c>
      <c r="L212" s="331" t="str">
        <f>IF(基本情報入力シート!AF234=0, "",基本情報入力シート!AF234)</f>
        <v/>
      </c>
      <c r="M212" s="508" t="str">
        <f>IF('別紙様式2-2（個票（４、５月））'!M212="","",'別紙様式2-2（個票（４、５月））'!M212)</f>
        <v/>
      </c>
      <c r="N212" s="589" t="str">
        <f>IF('別紙様式2-2（個票（４、５月））'!N212="","",'別紙様式2-2（個票（４、５月））'!N212)</f>
        <v/>
      </c>
      <c r="O212" s="332"/>
      <c r="P212" s="333" t="str">
        <f>IFERROR(VLOOKUP(K212,【参考】数式用!$A$2:$M$57,MATCH(O212,【参考】数式用!$G$3:$M$3,0)+6,0),"")</f>
        <v/>
      </c>
      <c r="Q212" s="334" t="s">
        <v>113</v>
      </c>
      <c r="R212" s="335"/>
      <c r="S212" s="336" t="s">
        <v>178</v>
      </c>
      <c r="T212" s="335"/>
      <c r="U212" s="336" t="s">
        <v>179</v>
      </c>
      <c r="V212" s="335"/>
      <c r="W212" s="336" t="s">
        <v>178</v>
      </c>
      <c r="X212" s="335"/>
      <c r="Y212" s="336" t="s">
        <v>115</v>
      </c>
      <c r="Z212" s="336" t="s">
        <v>181</v>
      </c>
      <c r="AA212" s="336" t="str">
        <f t="shared" si="95"/>
        <v/>
      </c>
      <c r="AB212" s="337" t="s">
        <v>182</v>
      </c>
      <c r="AC212" s="338" t="str">
        <f t="shared" si="96"/>
        <v/>
      </c>
      <c r="AD212" s="587" t="str">
        <f t="shared" si="97"/>
        <v/>
      </c>
      <c r="AE212" s="339" t="str">
        <f>IFERROR(ROUNDDOWN(ROUNDDOWN(ROUND(L212*VLOOKUP(K212,【参考】数式用!$A$2:$M$57,MATCH("処遇改善加算Ⅳ",【参考】数式用!$G$3:$M$3,0)+6,0),0),0)*AA212*0.5,0), "")</f>
        <v/>
      </c>
      <c r="AF212" s="340"/>
      <c r="AG212" s="341"/>
      <c r="AH212" s="341"/>
      <c r="AI212" s="340"/>
      <c r="AJ212" s="376"/>
      <c r="AK212" s="342"/>
      <c r="AL212" s="327" t="str">
        <f t="shared" si="98"/>
        <v/>
      </c>
      <c r="AM212" s="328" t="str">
        <f t="shared" si="99"/>
        <v/>
      </c>
      <c r="AN212" s="258"/>
      <c r="AO212" s="538" t="str">
        <f>IFERROR(VLOOKUP(K212,【参考】数式用!$A$2:$N$57,14,FALSE),"")</f>
        <v/>
      </c>
      <c r="AP212" s="538" t="str">
        <f t="shared" si="100"/>
        <v/>
      </c>
      <c r="AQ212" s="542" t="str">
        <f t="shared" si="101"/>
        <v/>
      </c>
      <c r="AR212" s="542" t="str">
        <f t="shared" si="102"/>
        <v>キャリアパス要件Ⅰ・Ⅱ_</v>
      </c>
      <c r="AS212" s="522" t="str">
        <f t="shared" si="103"/>
        <v>入力済</v>
      </c>
      <c r="AT212" s="538" t="str">
        <f t="shared" si="104"/>
        <v/>
      </c>
      <c r="AU212" s="522" t="str">
        <f t="shared" si="105"/>
        <v>入力済</v>
      </c>
      <c r="AV212" s="522" t="str">
        <f t="shared" si="106"/>
        <v/>
      </c>
      <c r="AW212" s="522" t="str">
        <f t="shared" si="107"/>
        <v/>
      </c>
      <c r="AX212" s="538" t="str">
        <f t="shared" si="108"/>
        <v/>
      </c>
      <c r="AY212" s="522" t="str">
        <f>IFERROR(VLOOKUP(K212,【参考】数式用!$AR$3:$AS$49, 2, FALSE), "")</f>
        <v/>
      </c>
      <c r="AZ212" s="538" t="str">
        <f t="shared" si="109"/>
        <v/>
      </c>
      <c r="BA212" s="541" t="str">
        <f t="shared" si="110"/>
        <v>入力済</v>
      </c>
      <c r="BB212" s="522" t="str">
        <f>IFERROR(VLOOKUP(K212,【参考】数式用!$AX$3:$AY$59, 2, FALSE), "")</f>
        <v/>
      </c>
      <c r="BC212" s="538" t="str">
        <f t="shared" si="111"/>
        <v/>
      </c>
      <c r="BD212" s="541" t="str">
        <f t="shared" si="112"/>
        <v>入力済</v>
      </c>
      <c r="BE212" s="541" t="str">
        <f t="shared" si="113"/>
        <v/>
      </c>
      <c r="BF212" s="541" t="str">
        <f t="shared" si="114"/>
        <v/>
      </c>
      <c r="BG212" s="541" t="str">
        <f t="shared" si="115"/>
        <v/>
      </c>
      <c r="BH212" s="541" t="str">
        <f t="shared" si="116"/>
        <v/>
      </c>
      <c r="BI212" s="541" t="str">
        <f t="shared" si="117"/>
        <v/>
      </c>
      <c r="BL212" t="str">
        <f t="shared" si="118"/>
        <v/>
      </c>
      <c r="BM212" t="str">
        <f t="shared" si="119"/>
        <v/>
      </c>
      <c r="BN212" t="str">
        <f t="shared" si="120"/>
        <v/>
      </c>
      <c r="BO212" s="548" t="str">
        <f>IF(BN212="対象",ROUNDDOWN(L212*VLOOKUP(K212,【参考】数式用!$A$4:$J$42,10,FALSE)*AA212,0),"")</f>
        <v/>
      </c>
      <c r="BP212" t="str">
        <f t="shared" si="121"/>
        <v/>
      </c>
    </row>
    <row r="213" spans="1:68">
      <c r="AP213" s="538" t="str">
        <f t="shared" si="51"/>
        <v/>
      </c>
      <c r="BM213" t="str">
        <f t="shared" si="60"/>
        <v/>
      </c>
      <c r="BN213" t="str">
        <f t="shared" si="61"/>
        <v/>
      </c>
      <c r="BO213" s="548" t="str">
        <f>IF(BN213="対象",ROUNDDOWN(L213*VLOOKUP(K213,【参考】数式用!$A$4:$J$42,10,FALSE)*AA213,0),"")</f>
        <v/>
      </c>
      <c r="BP213" t="str">
        <f t="shared" si="62"/>
        <v/>
      </c>
    </row>
    <row r="214" spans="1:68">
      <c r="BN214" t="str">
        <f t="shared" si="61"/>
        <v/>
      </c>
      <c r="BO214" s="548" t="str">
        <f>IF(BN214="対象",ROUNDDOWN(L214*VLOOKUP(K214,【参考】数式用!$A$4:$J$42,10,FALSE)*AA214,0),"")</f>
        <v/>
      </c>
      <c r="BP214" t="str">
        <f t="shared" si="62"/>
        <v/>
      </c>
    </row>
  </sheetData>
  <sheetProtection algorithmName="SHA-512" hashValue="QQRsMpMPbWWwlQbveE/i7NfcEVfgMZYerVpyvpUoCnhSP9f/Ktj6bBGJOU8VM6YJdmq9Qf5nBg9iNosTyALFwA==" saltValue="8Zzxg/bfZn9KdkQYM8su8w==" spinCount="100000" sheet="1" formatCells="0" formatColumns="0" formatRows="0" sort="0" autoFilter="0"/>
  <dataConsolidate/>
  <mergeCells count="242">
    <mergeCell ref="B204:F204"/>
    <mergeCell ref="B205:F205"/>
    <mergeCell ref="B206:F206"/>
    <mergeCell ref="B207:F207"/>
    <mergeCell ref="B208:F208"/>
    <mergeCell ref="B209:F209"/>
    <mergeCell ref="B210:F210"/>
    <mergeCell ref="B211:F211"/>
    <mergeCell ref="B212:F212"/>
    <mergeCell ref="B195:F195"/>
    <mergeCell ref="B196:F196"/>
    <mergeCell ref="B197:F197"/>
    <mergeCell ref="B198:F198"/>
    <mergeCell ref="B199:F199"/>
    <mergeCell ref="B200:F200"/>
    <mergeCell ref="B201:F201"/>
    <mergeCell ref="B202:F202"/>
    <mergeCell ref="B203:F203"/>
    <mergeCell ref="B186:F186"/>
    <mergeCell ref="B187:F187"/>
    <mergeCell ref="B188:F188"/>
    <mergeCell ref="B189:F189"/>
    <mergeCell ref="B190:F190"/>
    <mergeCell ref="B191:F191"/>
    <mergeCell ref="B192:F192"/>
    <mergeCell ref="B193:F193"/>
    <mergeCell ref="B194:F194"/>
    <mergeCell ref="B177:F177"/>
    <mergeCell ref="B178:F178"/>
    <mergeCell ref="B179:F179"/>
    <mergeCell ref="B180:F180"/>
    <mergeCell ref="B181:F181"/>
    <mergeCell ref="B182:F182"/>
    <mergeCell ref="B183:F183"/>
    <mergeCell ref="B184:F184"/>
    <mergeCell ref="B185:F185"/>
    <mergeCell ref="B168:F168"/>
    <mergeCell ref="B169:F169"/>
    <mergeCell ref="B170:F170"/>
    <mergeCell ref="B171:F171"/>
    <mergeCell ref="B172:F172"/>
    <mergeCell ref="B173:F173"/>
    <mergeCell ref="B174:F174"/>
    <mergeCell ref="B175:F175"/>
    <mergeCell ref="B176:F176"/>
    <mergeCell ref="B159:F159"/>
    <mergeCell ref="B160:F160"/>
    <mergeCell ref="B161:F161"/>
    <mergeCell ref="B162:F162"/>
    <mergeCell ref="B163:F163"/>
    <mergeCell ref="B164:F164"/>
    <mergeCell ref="B165:F165"/>
    <mergeCell ref="B166:F166"/>
    <mergeCell ref="B167:F167"/>
    <mergeCell ref="B150:F150"/>
    <mergeCell ref="B151:F151"/>
    <mergeCell ref="B152:F152"/>
    <mergeCell ref="B153:F153"/>
    <mergeCell ref="B154:F154"/>
    <mergeCell ref="B155:F155"/>
    <mergeCell ref="B156:F156"/>
    <mergeCell ref="B157:F157"/>
    <mergeCell ref="B158:F158"/>
    <mergeCell ref="B141:F141"/>
    <mergeCell ref="B142:F142"/>
    <mergeCell ref="B143:F143"/>
    <mergeCell ref="B144:F144"/>
    <mergeCell ref="B145:F145"/>
    <mergeCell ref="B146:F146"/>
    <mergeCell ref="B147:F147"/>
    <mergeCell ref="B148:F148"/>
    <mergeCell ref="B149:F149"/>
    <mergeCell ref="B132:F132"/>
    <mergeCell ref="B133:F133"/>
    <mergeCell ref="B134:F134"/>
    <mergeCell ref="B135:F135"/>
    <mergeCell ref="B136:F136"/>
    <mergeCell ref="B137:F137"/>
    <mergeCell ref="B138:F138"/>
    <mergeCell ref="B139:F139"/>
    <mergeCell ref="B140:F140"/>
    <mergeCell ref="B123:F123"/>
    <mergeCell ref="B124:F124"/>
    <mergeCell ref="B125:F125"/>
    <mergeCell ref="B126:F126"/>
    <mergeCell ref="B127:F127"/>
    <mergeCell ref="B128:F128"/>
    <mergeCell ref="B129:F129"/>
    <mergeCell ref="B130:F130"/>
    <mergeCell ref="B131:F13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06:F106"/>
    <mergeCell ref="B107:F107"/>
    <mergeCell ref="B108:F108"/>
    <mergeCell ref="B109:F109"/>
    <mergeCell ref="B110:F110"/>
    <mergeCell ref="B111:F111"/>
    <mergeCell ref="B100:F100"/>
    <mergeCell ref="B101:F101"/>
    <mergeCell ref="B102:F102"/>
    <mergeCell ref="B103:F103"/>
    <mergeCell ref="B104:F104"/>
    <mergeCell ref="B105:F105"/>
    <mergeCell ref="B122:F122"/>
    <mergeCell ref="B113:F113"/>
    <mergeCell ref="B114:F114"/>
    <mergeCell ref="B115:F115"/>
    <mergeCell ref="B116:F116"/>
    <mergeCell ref="B117:F117"/>
    <mergeCell ref="B118:F118"/>
    <mergeCell ref="B119:F119"/>
    <mergeCell ref="B120:F120"/>
    <mergeCell ref="B121:F121"/>
  </mergeCells>
  <phoneticPr fontId="14"/>
  <conditionalFormatting sqref="A5:A6 K5:L7 N5:N7 P5:P8 A7:B7 A8 K8">
    <cfRule type="expression" dxfId="65" priority="4">
      <formula>$AO$2="補助金様式を都道府県に提出"</formula>
    </cfRule>
  </conditionalFormatting>
  <conditionalFormatting sqref="M13:M212">
    <cfRule type="expression" dxfId="64" priority="1">
      <formula>BL13=""</formula>
    </cfRule>
  </conditionalFormatting>
  <conditionalFormatting sqref="O13:O212">
    <cfRule type="expression" dxfId="63" priority="14">
      <formula>AP13=""</formula>
    </cfRule>
  </conditionalFormatting>
  <conditionalFormatting sqref="P13:P212">
    <cfRule type="expression" dxfId="62" priority="16">
      <formula>AND(P13&lt;#REF!, #REF!&lt;&gt;"")</formula>
    </cfRule>
  </conditionalFormatting>
  <conditionalFormatting sqref="R13:R214">
    <cfRule type="expression" dxfId="61" priority="13">
      <formula>O13&lt;&gt;""</formula>
    </cfRule>
  </conditionalFormatting>
  <conditionalFormatting sqref="T13:T212">
    <cfRule type="expression" dxfId="60" priority="12">
      <formula>O13&lt;&gt;""</formula>
    </cfRule>
  </conditionalFormatting>
  <conditionalFormatting sqref="V13:V212">
    <cfRule type="expression" dxfId="59" priority="7">
      <formula>O13&lt;&gt;""</formula>
    </cfRule>
  </conditionalFormatting>
  <conditionalFormatting sqref="X13:X212">
    <cfRule type="expression" dxfId="58" priority="11">
      <formula>O13&lt;&gt;""</formula>
    </cfRule>
  </conditionalFormatting>
  <conditionalFormatting sqref="AF13:AF212">
    <cfRule type="expression" dxfId="57" priority="10">
      <formula>AND($O13&lt;&gt;"", $AE13&lt;&gt;0, $AE13&lt;&gt;"")</formula>
    </cfRule>
  </conditionalFormatting>
  <conditionalFormatting sqref="AG13:AG212">
    <cfRule type="expression" dxfId="56" priority="9">
      <formula>O13&lt;&gt;""</formula>
    </cfRule>
  </conditionalFormatting>
  <conditionalFormatting sqref="AH13:AH212">
    <cfRule type="expression" dxfId="55" priority="8">
      <formula>AT13="AH列に色付け"</formula>
    </cfRule>
  </conditionalFormatting>
  <conditionalFormatting sqref="AI13:AI212">
    <cfRule type="expression" dxfId="54" priority="15">
      <formula>OR(O13="処遇改善加算Ⅰイ",O13="処遇改善加算Ⅰロ",O13="処遇改善加算Ⅱイ",O13="処遇改善加算Ⅱロ")</formula>
    </cfRule>
  </conditionalFormatting>
  <conditionalFormatting sqref="AJ13:AJ212">
    <cfRule type="expression" dxfId="53" priority="6">
      <formula>AZ13&lt;&gt;""</formula>
    </cfRule>
  </conditionalFormatting>
  <conditionalFormatting sqref="AK10">
    <cfRule type="expression" dxfId="52" priority="2">
      <formula>$BJ$13=0</formula>
    </cfRule>
  </conditionalFormatting>
  <conditionalFormatting sqref="AK13:AK212">
    <cfRule type="expression" dxfId="51" priority="3">
      <formula>OR($BE13="AK列色消し",$BF13="AK列色消し")</formula>
    </cfRule>
    <cfRule type="expression" dxfId="50" priority="5">
      <formula>BC13&lt;&gt;""</formula>
    </cfRule>
  </conditionalFormatting>
  <dataValidations count="7">
    <dataValidation imeMode="halfAlpha" allowBlank="1" showInputMessage="1" showErrorMessage="1" sqref="B13:B212 G13:K212" xr:uid="{1F9E6306-A294-4B45-8B4C-11FDE3DD5661}"/>
    <dataValidation type="list" imeMode="halfAlpha" allowBlank="1" showDropDown="1" showInputMessage="1" showErrorMessage="1" error="このセルには８または９しか入力できません。" sqref="V13:V212 R13:R214" xr:uid="{8F6810F2-D63E-4326-8797-07EBB859EA45}">
      <formula1>"8,9"</formula1>
    </dataValidation>
    <dataValidation type="list" imeMode="halfAlpha" allowBlank="1" showDropDown="1" showInputMessage="1" showErrorMessage="1" error="このセルには１～３または６～12_x000a_の数字しか入力できません。" sqref="T13:T212 X13:X212" xr:uid="{115A883B-07DB-40D9-96E3-C5F3A0DF7864}">
      <formula1>"1,2,3,6,7,8,9,10,11,12"</formula1>
    </dataValidation>
    <dataValidation type="list" allowBlank="1" showInputMessage="1" showErrorMessage="1" sqref="AG13:AG212" xr:uid="{33B79BF9-31B5-4F6A-ADC2-D90603E249CB}">
      <formula1>INDIRECT(AR13)</formula1>
    </dataValidation>
    <dataValidation type="list" allowBlank="1" showInputMessage="1" showErrorMessage="1" sqref="O13:O212" xr:uid="{8D0A3DE6-5001-4E8D-99BC-826FFC99D32E}">
      <formula1>INDIRECT(AO13)</formula1>
    </dataValidation>
    <dataValidation type="list" allowBlank="1" showInputMessage="1" showErrorMessage="1" sqref="AJ13:AJ212" xr:uid="{CD8C6287-56D9-4313-8ACC-AFDA5478C4FC}">
      <formula1>INDIRECT(AY13)</formula1>
    </dataValidation>
    <dataValidation type="list" allowBlank="1" showInputMessage="1" showErrorMessage="1" sqref="AK13:AK2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AH13:AH212</xm:sqref>
        </x14:dataValidation>
        <x14:dataValidation type="list" allowBlank="1" showInputMessage="1" showErrorMessage="1" xr:uid="{74C8DE15-E994-4287-AEA0-4BEE2AC2EA2B}">
          <x14:formula1>
            <xm:f>【参考】数式用!$BF$2:$BF$3</xm:f>
          </x14:formula1>
          <xm:sqref>AF13:AF212</xm:sqref>
        </x14:dataValidation>
        <x14:dataValidation type="list" allowBlank="1" showInputMessage="1" showErrorMessage="1" xr:uid="{459BEFE0-E8C3-44F2-893B-03656140DE19}">
          <x14:formula1>
            <xm:f>【参考】数式用!$BF$22:$BF$23</xm:f>
          </x14:formula1>
          <xm:sqref>AI13:AI212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92" t="s">
        <v>3</v>
      </c>
      <c r="AD1" s="992"/>
      <c r="AE1" s="992"/>
      <c r="AF1" s="992" t="str">
        <f>IF(基本情報入力シート!C11="","",基本情報入力シート!C11)</f>
        <v/>
      </c>
      <c r="AG1" s="992"/>
      <c r="AH1" s="992"/>
      <c r="AI1" s="992"/>
      <c r="AJ1" s="992"/>
      <c r="AK1" s="993"/>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94" t="s">
        <v>2228</v>
      </c>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95" t="s">
        <v>8</v>
      </c>
      <c r="C5" s="995"/>
      <c r="D5" s="995"/>
      <c r="E5" s="995"/>
      <c r="F5" s="995"/>
      <c r="G5" s="995"/>
      <c r="H5" s="990" t="str">
        <f>IF(基本情報入力シート!L15="","",基本情報入力シート!L15)</f>
        <v/>
      </c>
      <c r="I5" s="990"/>
      <c r="J5" s="990"/>
      <c r="K5" s="990"/>
      <c r="L5" s="990"/>
      <c r="M5" s="990"/>
      <c r="N5" s="990"/>
      <c r="O5" s="990"/>
      <c r="P5" s="990"/>
      <c r="Q5" s="990"/>
      <c r="R5" s="990"/>
      <c r="S5" s="990"/>
      <c r="T5" s="990"/>
      <c r="U5" s="990"/>
      <c r="V5" s="990"/>
      <c r="W5" s="990"/>
      <c r="X5" s="990"/>
      <c r="Y5" s="990"/>
      <c r="Z5" s="990"/>
      <c r="AA5" s="990"/>
      <c r="AB5" s="990"/>
      <c r="AC5" s="990"/>
      <c r="AD5" s="990"/>
      <c r="AE5" s="990"/>
      <c r="AF5" s="990"/>
      <c r="AG5" s="990"/>
      <c r="AH5" s="990"/>
      <c r="AI5" s="990"/>
      <c r="AJ5" s="990"/>
      <c r="AK5" s="991"/>
      <c r="AL5" s="19"/>
      <c r="AM5" s="19"/>
      <c r="AN5" s="19"/>
      <c r="AO5" s="19"/>
      <c r="AP5" s="19"/>
      <c r="AQ5" s="19"/>
      <c r="AR5" s="19"/>
      <c r="AS5" s="19"/>
      <c r="AT5" s="19"/>
      <c r="AU5" s="19"/>
      <c r="AV5" s="19"/>
      <c r="AW5" s="19"/>
      <c r="AX5" s="19"/>
      <c r="AY5" s="19"/>
    </row>
    <row r="6" spans="1:51" s="13" customFormat="1" ht="25.5" customHeight="1">
      <c r="A6" s="19"/>
      <c r="B6" s="996" t="s">
        <v>40</v>
      </c>
      <c r="C6" s="996"/>
      <c r="D6" s="996"/>
      <c r="E6" s="996"/>
      <c r="F6" s="996"/>
      <c r="G6" s="996"/>
      <c r="H6" s="997" t="str">
        <f>IF(基本情報入力シート!L16="","",基本情報入力シート!L16)</f>
        <v/>
      </c>
      <c r="I6" s="997"/>
      <c r="J6" s="997"/>
      <c r="K6" s="997"/>
      <c r="L6" s="997"/>
      <c r="M6" s="997"/>
      <c r="N6" s="997"/>
      <c r="O6" s="997"/>
      <c r="P6" s="997"/>
      <c r="Q6" s="997"/>
      <c r="R6" s="997"/>
      <c r="S6" s="997"/>
      <c r="T6" s="997"/>
      <c r="U6" s="997"/>
      <c r="V6" s="997"/>
      <c r="W6" s="997"/>
      <c r="X6" s="997"/>
      <c r="Y6" s="997"/>
      <c r="Z6" s="997"/>
      <c r="AA6" s="997"/>
      <c r="AB6" s="997"/>
      <c r="AC6" s="997"/>
      <c r="AD6" s="997"/>
      <c r="AE6" s="997"/>
      <c r="AF6" s="997"/>
      <c r="AG6" s="997"/>
      <c r="AH6" s="997"/>
      <c r="AI6" s="997"/>
      <c r="AJ6" s="997"/>
      <c r="AK6" s="998"/>
      <c r="AL6" s="19"/>
      <c r="AM6" s="19"/>
      <c r="AN6" s="19"/>
      <c r="AO6" s="19"/>
      <c r="AP6" s="19"/>
      <c r="AQ6" s="19"/>
      <c r="AR6" s="19"/>
      <c r="AS6" s="19"/>
      <c r="AT6" s="19"/>
      <c r="AU6" s="19"/>
      <c r="AV6" s="19"/>
      <c r="AW6" s="19"/>
      <c r="AX6" s="19"/>
      <c r="AY6" s="19"/>
    </row>
    <row r="7" spans="1:51" s="13" customFormat="1" ht="12.75" customHeight="1">
      <c r="A7" s="19"/>
      <c r="B7" s="984" t="s">
        <v>41</v>
      </c>
      <c r="C7" s="984"/>
      <c r="D7" s="984"/>
      <c r="E7" s="984"/>
      <c r="F7" s="984"/>
      <c r="G7" s="984"/>
      <c r="H7" s="122" t="s">
        <v>11</v>
      </c>
      <c r="I7" s="985" t="str">
        <f>IF(基本情報入力シート!AO18="－","",基本情報入力シート!AO18)</f>
        <v>-</v>
      </c>
      <c r="J7" s="985"/>
      <c r="K7" s="985"/>
      <c r="L7" s="985"/>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65"/>
      <c r="AL7" s="19"/>
      <c r="AM7" s="19"/>
      <c r="AN7" s="19"/>
      <c r="AO7" s="19"/>
      <c r="AP7" s="19"/>
      <c r="AQ7" s="19"/>
      <c r="AR7" s="19"/>
      <c r="AS7" s="19"/>
      <c r="AT7" s="19"/>
      <c r="AU7" s="19"/>
      <c r="AV7" s="19"/>
      <c r="AW7" s="19"/>
      <c r="AX7" s="19"/>
      <c r="AY7" s="19"/>
    </row>
    <row r="8" spans="1:51" s="13" customFormat="1" ht="16.5" customHeight="1">
      <c r="A8" s="19"/>
      <c r="B8" s="984"/>
      <c r="C8" s="984"/>
      <c r="D8" s="984"/>
      <c r="E8" s="984"/>
      <c r="F8" s="984"/>
      <c r="G8" s="984"/>
      <c r="H8" s="986" t="str">
        <f>IF(基本情報入力シート!L18="","",基本情報入力シート!L18)</f>
        <v/>
      </c>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J8" s="986"/>
      <c r="AK8" s="986"/>
      <c r="AL8" s="19"/>
      <c r="AM8" s="19"/>
      <c r="AN8" s="19"/>
      <c r="AO8" s="19"/>
      <c r="AP8" s="19"/>
      <c r="AQ8" s="19"/>
      <c r="AR8" s="19"/>
      <c r="AS8" s="19"/>
      <c r="AT8" s="19"/>
      <c r="AU8" s="19"/>
      <c r="AV8" s="19"/>
      <c r="AW8" s="19"/>
      <c r="AX8" s="19"/>
      <c r="AY8" s="19" t="b">
        <v>1</v>
      </c>
    </row>
    <row r="9" spans="1:51" s="13" customFormat="1" ht="16.5" customHeight="1">
      <c r="A9" s="19"/>
      <c r="B9" s="984"/>
      <c r="C9" s="984"/>
      <c r="D9" s="984"/>
      <c r="E9" s="984"/>
      <c r="F9" s="984"/>
      <c r="G9" s="984"/>
      <c r="H9" s="987" t="str">
        <f>IF(基本情報入力シート!L19="","",基本情報入力シート!L19)</f>
        <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9"/>
      <c r="AM9" s="19"/>
      <c r="AN9" s="19"/>
      <c r="AO9" s="19"/>
      <c r="AP9" s="19"/>
      <c r="AQ9" s="19"/>
      <c r="AR9" s="19"/>
      <c r="AS9" s="19"/>
      <c r="AT9" s="19"/>
      <c r="AU9" s="19"/>
      <c r="AV9" s="19"/>
      <c r="AW9" s="19"/>
      <c r="AX9" s="19"/>
      <c r="AY9" s="19"/>
    </row>
    <row r="10" spans="1:51" s="13" customFormat="1" ht="13.5" customHeight="1">
      <c r="A10" s="19"/>
      <c r="B10" s="989" t="s">
        <v>8</v>
      </c>
      <c r="C10" s="989"/>
      <c r="D10" s="989"/>
      <c r="E10" s="989"/>
      <c r="F10" s="989"/>
      <c r="G10" s="989"/>
      <c r="H10" s="990" t="str">
        <f>IF(基本情報入力シート!L23="","",基本情報入力シート!L23)</f>
        <v/>
      </c>
      <c r="I10" s="990"/>
      <c r="J10" s="990"/>
      <c r="K10" s="990"/>
      <c r="L10" s="990"/>
      <c r="M10" s="990"/>
      <c r="N10" s="990"/>
      <c r="O10" s="990"/>
      <c r="P10" s="990"/>
      <c r="Q10" s="990"/>
      <c r="R10" s="990"/>
      <c r="S10" s="990"/>
      <c r="T10" s="990"/>
      <c r="U10" s="990"/>
      <c r="V10" s="990"/>
      <c r="W10" s="990"/>
      <c r="X10" s="990"/>
      <c r="Y10" s="990"/>
      <c r="Z10" s="990"/>
      <c r="AA10" s="990"/>
      <c r="AB10" s="990"/>
      <c r="AC10" s="990"/>
      <c r="AD10" s="990"/>
      <c r="AE10" s="990"/>
      <c r="AF10" s="990"/>
      <c r="AG10" s="990"/>
      <c r="AH10" s="990"/>
      <c r="AI10" s="990"/>
      <c r="AJ10" s="990"/>
      <c r="AK10" s="991"/>
      <c r="AL10" s="19"/>
      <c r="AM10" s="19"/>
      <c r="AN10" s="19"/>
      <c r="AO10" s="19"/>
      <c r="AP10" s="19"/>
      <c r="AQ10" s="19"/>
      <c r="AR10" s="19"/>
      <c r="AS10" s="19"/>
      <c r="AT10" s="19"/>
      <c r="AU10" s="19"/>
      <c r="AV10" s="19"/>
      <c r="AW10" s="19"/>
      <c r="AX10" s="19"/>
      <c r="AY10" s="19"/>
    </row>
    <row r="11" spans="1:51" s="13" customFormat="1" ht="22.5" customHeight="1">
      <c r="A11" s="19"/>
      <c r="B11" s="976" t="s">
        <v>42</v>
      </c>
      <c r="C11" s="976"/>
      <c r="D11" s="976"/>
      <c r="E11" s="976"/>
      <c r="F11" s="976"/>
      <c r="G11" s="976"/>
      <c r="H11" s="977" t="str">
        <f>IF(基本情報入力シート!L24="","",基本情報入力シート!L24)</f>
        <v/>
      </c>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7"/>
      <c r="AI11" s="977"/>
      <c r="AJ11" s="977"/>
      <c r="AK11" s="978"/>
      <c r="AL11" s="19"/>
      <c r="AM11" s="19"/>
      <c r="AN11" s="19"/>
      <c r="AO11" s="19"/>
      <c r="AP11" s="19"/>
      <c r="AQ11" s="19"/>
      <c r="AR11" s="19"/>
      <c r="AS11" s="19"/>
      <c r="AT11" s="19"/>
      <c r="AU11" s="19"/>
      <c r="AV11" s="19"/>
      <c r="AW11" s="19"/>
      <c r="AX11" s="19"/>
      <c r="AY11" s="19"/>
    </row>
    <row r="12" spans="1:51" s="13" customFormat="1" ht="18.75" customHeight="1">
      <c r="A12" s="19"/>
      <c r="B12" s="979" t="s">
        <v>43</v>
      </c>
      <c r="C12" s="979"/>
      <c r="D12" s="979"/>
      <c r="E12" s="979"/>
      <c r="F12" s="979"/>
      <c r="G12" s="979"/>
      <c r="H12" s="979" t="s">
        <v>22</v>
      </c>
      <c r="I12" s="980"/>
      <c r="J12" s="980"/>
      <c r="K12" s="980"/>
      <c r="L12" s="981" t="str">
        <f>IF(基本情報入力シート!L25="","",基本情報入力シート!L25)</f>
        <v/>
      </c>
      <c r="M12" s="981"/>
      <c r="N12" s="981"/>
      <c r="O12" s="981"/>
      <c r="P12" s="981"/>
      <c r="Q12" s="981"/>
      <c r="R12" s="981"/>
      <c r="S12" s="981"/>
      <c r="T12" s="981"/>
      <c r="U12" s="981"/>
      <c r="V12" s="982" t="s">
        <v>23</v>
      </c>
      <c r="W12" s="982"/>
      <c r="X12" s="982"/>
      <c r="Y12" s="982"/>
      <c r="Z12" s="981" t="str">
        <f>IF(基本情報入力シート!L26="","",基本情報入力シート!L26)</f>
        <v/>
      </c>
      <c r="AA12" s="981"/>
      <c r="AB12" s="981"/>
      <c r="AC12" s="981"/>
      <c r="AD12" s="981"/>
      <c r="AE12" s="981"/>
      <c r="AF12" s="981"/>
      <c r="AG12" s="981"/>
      <c r="AH12" s="981"/>
      <c r="AI12" s="981"/>
      <c r="AJ12" s="981"/>
      <c r="AK12" s="9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953" t="s">
        <v>45</v>
      </c>
      <c r="C15" s="953"/>
      <c r="D15" s="953"/>
      <c r="E15" s="953"/>
      <c r="F15" s="953"/>
      <c r="G15" s="953"/>
      <c r="H15" s="953"/>
      <c r="I15" s="953"/>
      <c r="J15" s="953"/>
      <c r="K15" s="953"/>
      <c r="L15" s="953"/>
      <c r="M15" s="953"/>
      <c r="N15" s="953"/>
      <c r="O15" s="953"/>
      <c r="P15" s="953"/>
      <c r="Q15" s="967"/>
      <c r="R15" s="967"/>
      <c r="S15" s="967"/>
      <c r="T15" s="967"/>
      <c r="U15" s="967"/>
      <c r="V15" s="967"/>
      <c r="W15" s="96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951" t="s">
        <v>47</v>
      </c>
      <c r="D16" s="951"/>
      <c r="E16" s="951"/>
      <c r="F16" s="951"/>
      <c r="G16" s="951"/>
      <c r="H16" s="951"/>
      <c r="I16" s="951"/>
      <c r="J16" s="951"/>
      <c r="K16" s="951"/>
      <c r="L16" s="951"/>
      <c r="M16" s="951"/>
      <c r="N16" s="951"/>
      <c r="O16" s="951"/>
      <c r="P16" s="951"/>
      <c r="Q16" s="969">
        <f>SUM('別紙様式2-2（個票（４、５月））'!L5:N5,'別紙様式2-3（個票（６月以降））'!K6)</f>
        <v>0</v>
      </c>
      <c r="R16" s="970"/>
      <c r="S16" s="970"/>
      <c r="T16" s="970"/>
      <c r="U16" s="970"/>
      <c r="V16" s="971"/>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1"/>
      <c r="C17" s="790" t="s">
        <v>2478</v>
      </c>
      <c r="D17" s="840"/>
      <c r="E17" s="840"/>
      <c r="F17" s="840"/>
      <c r="G17" s="840"/>
      <c r="H17" s="840"/>
      <c r="I17" s="840"/>
      <c r="J17" s="840"/>
      <c r="K17" s="840"/>
      <c r="L17" s="840"/>
      <c r="M17" s="840"/>
      <c r="N17" s="840"/>
      <c r="O17" s="840"/>
      <c r="P17" s="840"/>
      <c r="Q17" s="969">
        <f>SUM('別紙様式2-2（個票（４、５月））'!L7:N7,'別紙様式2-3（個票（６月以降））'!K8:O8)</f>
        <v>0</v>
      </c>
      <c r="R17" s="972"/>
      <c r="S17" s="972"/>
      <c r="T17" s="972"/>
      <c r="U17" s="972"/>
      <c r="V17" s="973"/>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974" t="s">
        <v>2230</v>
      </c>
      <c r="D18" s="974"/>
      <c r="E18" s="974"/>
      <c r="F18" s="974"/>
      <c r="G18" s="974"/>
      <c r="H18" s="974"/>
      <c r="I18" s="974"/>
      <c r="J18" s="974"/>
      <c r="K18" s="974"/>
      <c r="L18" s="974"/>
      <c r="M18" s="974"/>
      <c r="N18" s="974"/>
      <c r="O18" s="974"/>
      <c r="P18" s="974"/>
      <c r="Q18" s="975"/>
      <c r="R18" s="975"/>
      <c r="S18" s="975"/>
      <c r="T18" s="975"/>
      <c r="U18" s="975"/>
      <c r="V18" s="975"/>
      <c r="W18" s="131" t="s">
        <v>48</v>
      </c>
      <c r="X18" s="23" t="s">
        <v>50</v>
      </c>
      <c r="Y18" s="519"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953" t="s">
        <v>2231</v>
      </c>
      <c r="C20" s="954"/>
      <c r="D20" s="954"/>
      <c r="E20" s="954"/>
      <c r="F20" s="954"/>
      <c r="G20" s="954"/>
      <c r="H20" s="954"/>
      <c r="I20" s="954"/>
      <c r="J20" s="954"/>
      <c r="K20" s="954"/>
      <c r="L20" s="954"/>
      <c r="M20" s="954"/>
      <c r="N20" s="954"/>
      <c r="O20" s="954"/>
      <c r="P20" s="954"/>
      <c r="Q20" s="955"/>
      <c r="R20" s="955"/>
      <c r="S20" s="955"/>
      <c r="T20" s="955"/>
      <c r="U20" s="955"/>
      <c r="V20" s="955"/>
      <c r="W20" s="95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840" t="s">
        <v>2233</v>
      </c>
      <c r="D21" s="840"/>
      <c r="E21" s="840"/>
      <c r="F21" s="840"/>
      <c r="G21" s="840"/>
      <c r="H21" s="840"/>
      <c r="I21" s="840"/>
      <c r="J21" s="840"/>
      <c r="K21" s="840"/>
      <c r="L21" s="840"/>
      <c r="M21" s="840"/>
      <c r="N21" s="840"/>
      <c r="O21" s="840"/>
      <c r="P21" s="788"/>
      <c r="Q21" s="957">
        <f>Q17</f>
        <v>0</v>
      </c>
      <c r="R21" s="958"/>
      <c r="S21" s="958"/>
      <c r="T21" s="958"/>
      <c r="U21" s="958"/>
      <c r="V21" s="959"/>
      <c r="W21" s="127" t="s">
        <v>48</v>
      </c>
      <c r="X21" s="23" t="s">
        <v>50</v>
      </c>
      <c r="Y21" s="960" t="str">
        <f>IFERROR(IF(Q21&lt;=0,"",IF(Q22&gt;=Q21,"○","×")),"")</f>
        <v/>
      </c>
      <c r="Z21" s="23" t="s">
        <v>50</v>
      </c>
      <c r="AA21" s="85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840" t="s">
        <v>2235</v>
      </c>
      <c r="D22" s="840"/>
      <c r="E22" s="840"/>
      <c r="F22" s="840"/>
      <c r="G22" s="840"/>
      <c r="H22" s="840"/>
      <c r="I22" s="840"/>
      <c r="J22" s="840"/>
      <c r="K22" s="840"/>
      <c r="L22" s="840"/>
      <c r="M22" s="840"/>
      <c r="N22" s="840"/>
      <c r="O22" s="840"/>
      <c r="P22" s="788"/>
      <c r="Q22" s="964"/>
      <c r="R22" s="965"/>
      <c r="S22" s="965"/>
      <c r="T22" s="965"/>
      <c r="U22" s="965"/>
      <c r="V22" s="966"/>
      <c r="W22" s="127" t="s">
        <v>48</v>
      </c>
      <c r="X22" s="23" t="s">
        <v>50</v>
      </c>
      <c r="Y22" s="961"/>
      <c r="Z22" s="23"/>
      <c r="AA22" s="96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840" t="s">
        <v>2237</v>
      </c>
      <c r="D23" s="840"/>
      <c r="E23" s="840"/>
      <c r="F23" s="840"/>
      <c r="G23" s="840"/>
      <c r="H23" s="840"/>
      <c r="I23" s="840"/>
      <c r="J23" s="840"/>
      <c r="K23" s="840"/>
      <c r="L23" s="840"/>
      <c r="M23" s="840"/>
      <c r="N23" s="840"/>
      <c r="O23" s="840"/>
      <c r="P23" s="788"/>
      <c r="Q23" s="964"/>
      <c r="R23" s="965"/>
      <c r="S23" s="965"/>
      <c r="T23" s="965"/>
      <c r="U23" s="965"/>
      <c r="V23" s="966"/>
      <c r="W23" s="127" t="s">
        <v>48</v>
      </c>
      <c r="X23" s="23"/>
      <c r="Y23" s="23"/>
      <c r="Z23" s="23"/>
      <c r="AA23" s="96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840" t="s">
        <v>2239</v>
      </c>
      <c r="D24" s="840"/>
      <c r="E24" s="840"/>
      <c r="F24" s="840"/>
      <c r="G24" s="840"/>
      <c r="H24" s="840"/>
      <c r="I24" s="840"/>
      <c r="J24" s="840"/>
      <c r="K24" s="840"/>
      <c r="L24" s="840"/>
      <c r="M24" s="840"/>
      <c r="N24" s="840"/>
      <c r="O24" s="840"/>
      <c r="P24" s="788"/>
      <c r="Q24" s="945">
        <f>Q22+Q23</f>
        <v>0</v>
      </c>
      <c r="R24" s="946"/>
      <c r="S24" s="946"/>
      <c r="T24" s="946"/>
      <c r="U24" s="946"/>
      <c r="V24" s="947"/>
      <c r="W24" s="127" t="s">
        <v>48</v>
      </c>
      <c r="X24" s="18"/>
      <c r="Y24" s="18"/>
      <c r="Z24" s="18" t="s">
        <v>50</v>
      </c>
      <c r="AA24" s="96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948" t="s">
        <v>2240</v>
      </c>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949" t="s">
        <v>2229</v>
      </c>
      <c r="C28" s="949"/>
      <c r="D28" s="949"/>
      <c r="E28" s="949"/>
      <c r="F28" s="949"/>
      <c r="G28" s="949"/>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18"/>
      <c r="AM28" s="18"/>
      <c r="AN28" s="18"/>
      <c r="AO28" s="18"/>
      <c r="AP28" s="18"/>
      <c r="AQ28" s="18"/>
      <c r="AR28" s="18"/>
      <c r="AS28" s="18"/>
      <c r="AT28" s="18"/>
      <c r="AU28" s="18"/>
      <c r="AV28" s="18"/>
      <c r="AW28" s="18"/>
      <c r="AX28" s="18"/>
      <c r="AY28" s="18"/>
    </row>
    <row r="29" spans="1:51" ht="19.2" customHeight="1" thickBot="1">
      <c r="A29" s="18"/>
      <c r="B29" s="950" t="s">
        <v>53</v>
      </c>
      <c r="C29" s="950"/>
      <c r="D29" s="950"/>
      <c r="E29" s="950"/>
      <c r="F29" s="950"/>
      <c r="G29" s="950"/>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18"/>
      <c r="AM29" s="18"/>
      <c r="AN29" s="18"/>
      <c r="AO29" s="18"/>
      <c r="AP29" s="18"/>
      <c r="AQ29" s="18"/>
      <c r="AR29" s="18"/>
      <c r="AS29" s="138"/>
      <c r="AT29" s="18"/>
      <c r="AU29" s="18"/>
      <c r="AV29" s="18"/>
      <c r="AW29" s="18"/>
      <c r="AX29" s="18"/>
      <c r="AY29" s="18"/>
    </row>
    <row r="30" spans="1:51" ht="18" customHeight="1" thickBot="1">
      <c r="A30" s="18"/>
      <c r="B30" s="793" t="s">
        <v>54</v>
      </c>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951" t="s">
        <v>55</v>
      </c>
      <c r="D31" s="951"/>
      <c r="E31" s="951"/>
      <c r="F31" s="951"/>
      <c r="G31" s="951"/>
      <c r="H31" s="951"/>
      <c r="I31" s="951"/>
      <c r="J31" s="951"/>
      <c r="K31" s="951"/>
      <c r="L31" s="951"/>
      <c r="M31" s="951"/>
      <c r="N31" s="951"/>
      <c r="O31" s="951"/>
      <c r="P31" s="951"/>
      <c r="Q31" s="951"/>
      <c r="R31" s="951"/>
      <c r="S31" s="951"/>
      <c r="T31" s="952">
        <f>SUM('別紙様式2-2（個票（４、５月））'!L6:N6,'別紙様式2-3（個票（６月以降））'!K7)</f>
        <v>0</v>
      </c>
      <c r="U31" s="952"/>
      <c r="V31" s="952"/>
      <c r="W31" s="952"/>
      <c r="X31" s="952"/>
      <c r="Y31" s="952"/>
      <c r="Z31" s="130" t="s">
        <v>48</v>
      </c>
      <c r="AA31" s="30" t="s">
        <v>50</v>
      </c>
      <c r="AB31" s="851" t="str">
        <f>IF(H6="", "", IFERROR(IF(T32&gt;=T31,"○","×"),""))</f>
        <v/>
      </c>
      <c r="AC31" s="143"/>
      <c r="AD31" s="144"/>
      <c r="AE31" s="144"/>
      <c r="AF31" s="144"/>
      <c r="AG31" s="144"/>
      <c r="AH31" s="144"/>
      <c r="AI31" s="144"/>
      <c r="AJ31" s="144"/>
      <c r="AK31" s="144"/>
      <c r="AL31" s="18"/>
      <c r="AM31" s="875" t="s">
        <v>56</v>
      </c>
      <c r="AN31" s="876"/>
      <c r="AO31" s="876"/>
      <c r="AP31" s="876"/>
      <c r="AQ31" s="876"/>
      <c r="AR31" s="876"/>
      <c r="AS31" s="876"/>
      <c r="AT31" s="876"/>
      <c r="AU31" s="876"/>
      <c r="AV31" s="876"/>
      <c r="AW31" s="876"/>
      <c r="AX31" s="876"/>
      <c r="AY31" s="877"/>
    </row>
    <row r="32" spans="1:51" ht="28.5" customHeight="1" thickBot="1">
      <c r="A32" s="18"/>
      <c r="B32" s="142" t="s">
        <v>49</v>
      </c>
      <c r="C32" s="840" t="s">
        <v>57</v>
      </c>
      <c r="D32" s="840"/>
      <c r="E32" s="840"/>
      <c r="F32" s="840"/>
      <c r="G32" s="840"/>
      <c r="H32" s="840"/>
      <c r="I32" s="840"/>
      <c r="J32" s="840"/>
      <c r="K32" s="840"/>
      <c r="L32" s="840"/>
      <c r="M32" s="840"/>
      <c r="N32" s="840"/>
      <c r="O32" s="840"/>
      <c r="P32" s="840"/>
      <c r="Q32" s="840"/>
      <c r="R32" s="840"/>
      <c r="S32" s="840"/>
      <c r="T32" s="942"/>
      <c r="U32" s="942"/>
      <c r="V32" s="942"/>
      <c r="W32" s="942"/>
      <c r="X32" s="942"/>
      <c r="Y32" s="943"/>
      <c r="Z32" s="128" t="s">
        <v>48</v>
      </c>
      <c r="AA32" s="30" t="s">
        <v>50</v>
      </c>
      <c r="AB32" s="852"/>
      <c r="AC32" s="143"/>
      <c r="AD32" s="144"/>
      <c r="AE32" s="144"/>
      <c r="AF32" s="144"/>
      <c r="AG32" s="144"/>
      <c r="AH32" s="144"/>
      <c r="AI32" s="144"/>
      <c r="AJ32" s="144"/>
      <c r="AK32" s="144"/>
      <c r="AL32" s="18"/>
      <c r="AM32" s="878"/>
      <c r="AN32" s="879"/>
      <c r="AO32" s="879"/>
      <c r="AP32" s="879"/>
      <c r="AQ32" s="879"/>
      <c r="AR32" s="879"/>
      <c r="AS32" s="879"/>
      <c r="AT32" s="879"/>
      <c r="AU32" s="879"/>
      <c r="AV32" s="879"/>
      <c r="AW32" s="879"/>
      <c r="AX32" s="879"/>
      <c r="AY32" s="880"/>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26"/>
      <c r="AM34" s="147"/>
      <c r="AN34" s="147"/>
      <c r="AO34" s="147"/>
      <c r="AP34" s="147"/>
      <c r="AQ34" s="18"/>
      <c r="AR34" s="18"/>
      <c r="AS34" s="18"/>
      <c r="AT34" s="18"/>
      <c r="AU34" s="18"/>
      <c r="AV34" s="18"/>
      <c r="AW34" s="18"/>
      <c r="AX34" s="138"/>
      <c r="AY34" s="18"/>
    </row>
    <row r="35" spans="1:60" ht="13.95" customHeight="1">
      <c r="A35" s="18"/>
      <c r="B35" s="136" t="s">
        <v>52</v>
      </c>
      <c r="C35" s="944" t="s">
        <v>58</v>
      </c>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526"/>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00" t="s">
        <v>59</v>
      </c>
      <c r="C37" s="600"/>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0"/>
      <c r="AJ37" s="600"/>
      <c r="AK37" s="600"/>
      <c r="AL37" s="58"/>
      <c r="AM37" s="524"/>
      <c r="AN37" s="524"/>
      <c r="AO37" s="524"/>
      <c r="AP37" s="524"/>
      <c r="AQ37" s="524"/>
      <c r="AR37" s="524"/>
      <c r="AS37" s="524"/>
      <c r="AT37" s="524"/>
      <c r="AU37" s="524"/>
      <c r="AV37" s="524"/>
      <c r="AW37" s="524"/>
      <c r="AX37" s="524"/>
      <c r="AY37" s="524"/>
      <c r="BA37" s="937" t="s">
        <v>60</v>
      </c>
      <c r="BB37" s="937"/>
      <c r="BC37" s="937"/>
      <c r="BD37" s="937"/>
      <c r="BE37" s="937" t="s">
        <v>2203</v>
      </c>
      <c r="BF37" s="937"/>
      <c r="BG37" s="937"/>
      <c r="BH37" s="937"/>
    </row>
    <row r="38" spans="1:60" s="13" customFormat="1" ht="18" customHeight="1" thickBot="1">
      <c r="A38" s="19"/>
      <c r="B38" s="793" t="s">
        <v>2198</v>
      </c>
      <c r="C38" s="793"/>
      <c r="D38" s="793"/>
      <c r="E38" s="793"/>
      <c r="F38" s="793"/>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24"/>
      <c r="AN38" s="524"/>
      <c r="AO38" s="524"/>
      <c r="AP38" s="524"/>
      <c r="AQ38" s="524"/>
      <c r="AR38" s="524"/>
      <c r="AS38" s="524"/>
      <c r="AT38" s="524"/>
      <c r="AU38" s="524"/>
      <c r="AV38" s="524"/>
      <c r="AW38" s="524"/>
      <c r="AX38" s="524"/>
      <c r="AY38" s="524"/>
      <c r="BA38" s="935">
        <f>COUNTIF('別紙様式2-2（個票（４、５月））'!O:O,"処遇改善加算Ⅰ")+COUNTIF('別紙様式2-2（個票（４、５月））'!O:O,"処遇改善加算Ⅱ")+COUNTIF('別紙様式2-2（個票（４、５月））'!O:O,"処遇改善加算Ⅲ")+COUNTIF('別紙様式2-2（個票（４、５月））'!O:O,"処遇改善加算Ⅳ")</f>
        <v>0</v>
      </c>
      <c r="BB38" s="935"/>
      <c r="BC38" s="935"/>
      <c r="BD38" s="935"/>
      <c r="BE38" s="941">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941"/>
      <c r="BG38" s="941"/>
      <c r="BH38" s="941"/>
    </row>
    <row r="39" spans="1:60" s="13" customFormat="1" ht="33" customHeight="1" thickBot="1">
      <c r="A39" s="19"/>
      <c r="B39" s="790" t="s">
        <v>61</v>
      </c>
      <c r="C39" s="793"/>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568"/>
      <c r="AL39" s="19"/>
      <c r="AM39" s="524"/>
      <c r="AN39" s="524"/>
      <c r="AO39" s="524"/>
      <c r="AP39" s="524"/>
      <c r="AQ39" s="524"/>
      <c r="AR39" s="524"/>
      <c r="AS39" s="524"/>
      <c r="AT39" s="524"/>
      <c r="AU39" s="524"/>
      <c r="AV39" s="524"/>
      <c r="AW39" s="524"/>
      <c r="AX39" s="524"/>
      <c r="AY39" s="524"/>
      <c r="BA39" s="374"/>
      <c r="BB39" s="374"/>
      <c r="BC39" s="374"/>
      <c r="BD39" s="374"/>
      <c r="BE39" s="375"/>
      <c r="BF39" s="375"/>
      <c r="BG39" s="375"/>
      <c r="BH39" s="375"/>
    </row>
    <row r="40" spans="1:60" s="13" customFormat="1" ht="6" customHeight="1">
      <c r="A40" s="19"/>
      <c r="B40" s="855"/>
      <c r="C40" s="855"/>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c r="AH40" s="855"/>
      <c r="AI40" s="855"/>
      <c r="AJ40" s="855"/>
      <c r="AK40" s="855"/>
      <c r="AL40" s="19"/>
      <c r="AM40" s="362"/>
      <c r="AN40" s="362"/>
      <c r="AO40" s="362"/>
      <c r="AP40" s="362"/>
      <c r="AQ40" s="362"/>
      <c r="AR40" s="362"/>
      <c r="AS40" s="362"/>
      <c r="AT40" s="362"/>
      <c r="AU40" s="362"/>
      <c r="AV40" s="362"/>
      <c r="AW40" s="362"/>
      <c r="AX40" s="362"/>
      <c r="AY40" s="362"/>
      <c r="BA40" s="28" t="s">
        <v>2196</v>
      </c>
      <c r="BB40" s="28"/>
      <c r="BC40" s="28"/>
      <c r="BD40" s="28"/>
      <c r="BE40" s="28" t="s">
        <v>2197</v>
      </c>
      <c r="BF40" s="28"/>
      <c r="BG40" s="28"/>
      <c r="BH40" s="28"/>
    </row>
    <row r="41" spans="1:60" s="13" customFormat="1" ht="19.95" customHeight="1" thickBot="1">
      <c r="A41" s="19"/>
      <c r="B41" s="600" t="s">
        <v>62</v>
      </c>
      <c r="C41" s="939"/>
      <c r="D41" s="939"/>
      <c r="E41" s="939"/>
      <c r="F41" s="939"/>
      <c r="G41" s="939"/>
      <c r="H41" s="939"/>
      <c r="I41" s="939"/>
      <c r="J41" s="939"/>
      <c r="K41" s="939"/>
      <c r="L41" s="939"/>
      <c r="M41" s="939"/>
      <c r="N41" s="939"/>
      <c r="O41" s="939"/>
      <c r="P41" s="939"/>
      <c r="Q41" s="939"/>
      <c r="R41" s="939"/>
      <c r="S41" s="939"/>
      <c r="T41" s="939"/>
      <c r="U41" s="939"/>
      <c r="V41" s="939"/>
      <c r="W41" s="939"/>
      <c r="X41" s="939"/>
      <c r="Y41" s="939"/>
      <c r="Z41" s="939"/>
      <c r="AA41" s="939"/>
      <c r="AB41" s="939"/>
      <c r="AC41" s="939"/>
      <c r="AD41" s="939"/>
      <c r="AE41" s="939"/>
      <c r="AF41" s="939"/>
      <c r="AG41" s="939"/>
      <c r="AH41" s="939"/>
      <c r="AI41" s="939"/>
      <c r="AJ41" s="939"/>
      <c r="AK41" s="939"/>
      <c r="AL41" s="19"/>
      <c r="AM41" s="524"/>
      <c r="AN41" s="524"/>
      <c r="AO41" s="524"/>
      <c r="AP41" s="524"/>
      <c r="AQ41" s="524"/>
      <c r="AR41" s="524"/>
      <c r="AS41" s="524"/>
      <c r="AT41" s="524"/>
      <c r="AU41" s="524"/>
      <c r="AV41" s="524"/>
      <c r="AW41" s="524"/>
      <c r="AX41" s="524"/>
      <c r="AY41" s="524"/>
      <c r="BA41" s="940" t="s">
        <v>63</v>
      </c>
      <c r="BB41" s="940"/>
      <c r="BC41" s="940"/>
      <c r="BD41" s="940"/>
      <c r="BE41" s="940" t="s">
        <v>63</v>
      </c>
      <c r="BF41" s="940"/>
      <c r="BG41" s="940"/>
      <c r="BH41" s="940"/>
    </row>
    <row r="42" spans="1:60" s="13" customFormat="1" ht="18" customHeight="1" thickBot="1">
      <c r="A42" s="19"/>
      <c r="B42" s="790" t="s">
        <v>2202</v>
      </c>
      <c r="C42" s="790"/>
      <c r="D42" s="790"/>
      <c r="E42" s="790"/>
      <c r="F42" s="790"/>
      <c r="G42" s="790"/>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24"/>
      <c r="AN42" s="524"/>
      <c r="AO42" s="524"/>
      <c r="AP42" s="524"/>
      <c r="AQ42" s="524"/>
      <c r="AR42" s="524"/>
      <c r="AS42" s="524"/>
      <c r="AT42" s="524"/>
      <c r="AU42" s="524"/>
      <c r="AV42" s="524"/>
      <c r="AW42" s="524"/>
      <c r="AX42" s="524"/>
      <c r="AY42" s="524"/>
      <c r="BA42" s="935">
        <f>COUNTIF('別紙様式2-2（個票（４、５月））'!O13:O212,"処遇改善加算Ⅰ")+COUNTIF('別紙様式2-2（個票（４、５月））'!O13:O212,"処遇改善加算Ⅱ")+COUNTIF('別紙様式2-2（個票（４、５月））'!O13:O212,"処遇改善加算Ⅲ")</f>
        <v>0</v>
      </c>
      <c r="BB42" s="935"/>
      <c r="BC42" s="935"/>
      <c r="BD42" s="935"/>
      <c r="BE42" s="941">
        <f>COUNTIF('別紙様式2-3（個票（６月以降））'!O:O,"*処遇改善加算Ⅰ*")+COUNTIF('別紙様式2-3（個票（６月以降））'!O:O,"*処遇改善加算Ⅱ*")+COUNTIF('別紙様式2-3（個票（６月以降））'!O:O,"処遇改善加算Ⅲ")</f>
        <v>0</v>
      </c>
      <c r="BF42" s="941"/>
      <c r="BG42" s="941"/>
      <c r="BH42" s="941"/>
    </row>
    <row r="43" spans="1:60" s="13" customFormat="1" ht="30.6" customHeight="1" thickBot="1">
      <c r="A43" s="19"/>
      <c r="B43" s="790" t="s">
        <v>64</v>
      </c>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568"/>
      <c r="AL43" s="19"/>
      <c r="AM43" s="524"/>
      <c r="AN43" s="524"/>
      <c r="AO43" s="524"/>
      <c r="AP43" s="524"/>
      <c r="AQ43" s="524"/>
      <c r="AR43" s="524"/>
      <c r="AS43" s="524"/>
      <c r="AT43" s="524"/>
      <c r="AU43" s="524"/>
      <c r="AV43" s="524"/>
      <c r="AW43" s="524"/>
      <c r="AX43" s="524"/>
      <c r="AY43" s="524"/>
      <c r="BA43" s="374"/>
      <c r="BB43" s="374"/>
      <c r="BC43" s="374"/>
      <c r="BD43" s="374"/>
      <c r="BE43" s="375"/>
      <c r="BF43" s="375"/>
      <c r="BG43" s="375"/>
      <c r="BH43" s="375"/>
    </row>
    <row r="44" spans="1:60" s="13" customFormat="1" ht="6" customHeight="1">
      <c r="A44" s="19"/>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19"/>
      <c r="AM44" s="363"/>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930" t="s">
        <v>65</v>
      </c>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19"/>
      <c r="AM45" s="19"/>
      <c r="AN45" s="19"/>
      <c r="AO45" s="19"/>
      <c r="AP45" s="19"/>
      <c r="AQ45" s="19"/>
      <c r="AR45" s="19"/>
      <c r="AS45" s="19"/>
      <c r="AT45" s="19"/>
      <c r="AU45" s="19"/>
      <c r="AV45" s="19"/>
      <c r="AW45" s="19"/>
      <c r="AX45" s="19"/>
      <c r="AY45" s="19"/>
      <c r="BA45" s="935" t="s">
        <v>66</v>
      </c>
      <c r="BB45" s="935"/>
      <c r="BC45" s="935"/>
      <c r="BD45" s="935"/>
      <c r="BE45" s="935" t="s">
        <v>66</v>
      </c>
      <c r="BF45" s="935"/>
      <c r="BG45" s="935"/>
      <c r="BH45" s="935"/>
    </row>
    <row r="46" spans="1:60" ht="18" customHeight="1" thickBot="1">
      <c r="A46" s="18"/>
      <c r="B46" s="936" t="s">
        <v>2199</v>
      </c>
      <c r="C46" s="936"/>
      <c r="D46" s="936"/>
      <c r="E46" s="936"/>
      <c r="F46" s="936"/>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937">
        <f>COUNTIF('別紙様式2-2（個票（４、５月））'!O13:O212,"処遇改善加算Ⅰ")+COUNTIF('別紙様式2-2（個票（４、５月））'!O13:O212,"処遇改善加算Ⅱ")</f>
        <v>0</v>
      </c>
      <c r="BB46" s="937"/>
      <c r="BC46" s="937"/>
      <c r="BD46" s="937"/>
      <c r="BE46" s="938">
        <f>COUNTIF('別紙様式2-3（個票（６月以降））'!O:O,"*処遇改善加算Ⅰ*")+COUNTIF('別紙様式2-3（個票（６月以降））'!O:O,"*処遇改善加算Ⅱ*")</f>
        <v>0</v>
      </c>
      <c r="BF46" s="938"/>
      <c r="BG46" s="938"/>
      <c r="BH46" s="938"/>
    </row>
    <row r="47" spans="1:60" ht="30.6" customHeight="1" thickBot="1">
      <c r="A47" s="18"/>
      <c r="B47" s="790" t="s">
        <v>2492</v>
      </c>
      <c r="C47" s="793"/>
      <c r="D47" s="793"/>
      <c r="E47" s="793"/>
      <c r="F47" s="793"/>
      <c r="G47" s="793"/>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568"/>
      <c r="AL47" s="18"/>
      <c r="AM47" s="18"/>
      <c r="AN47" s="18"/>
      <c r="AO47" s="18"/>
      <c r="AP47" s="18"/>
      <c r="AQ47" s="18"/>
      <c r="AR47" s="18"/>
      <c r="AS47" s="18"/>
      <c r="AT47" s="18"/>
      <c r="AU47" s="18"/>
      <c r="AV47" s="18"/>
      <c r="AW47" s="18"/>
      <c r="AX47" s="138"/>
      <c r="AY47" s="18"/>
      <c r="BA47" s="367"/>
      <c r="BB47" s="367"/>
      <c r="BC47" s="367"/>
      <c r="BD47" s="367"/>
    </row>
    <row r="48" spans="1:60" ht="6" customHeight="1">
      <c r="A48" s="18"/>
      <c r="B48" s="151"/>
      <c r="C48" s="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12"/>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930" t="s">
        <v>2241</v>
      </c>
      <c r="C50" s="931"/>
      <c r="D50" s="931"/>
      <c r="E50" s="931"/>
      <c r="F50" s="931"/>
      <c r="G50" s="931"/>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18"/>
      <c r="AM50" s="18"/>
      <c r="AN50" s="18"/>
      <c r="AO50" s="18"/>
      <c r="AP50" s="18"/>
      <c r="AQ50" s="18"/>
      <c r="AR50" s="18"/>
      <c r="AS50" s="18"/>
      <c r="AT50" s="18"/>
      <c r="AU50" s="18"/>
      <c r="AV50" s="18"/>
      <c r="AW50" s="18"/>
      <c r="AX50" s="18"/>
      <c r="AY50" s="18"/>
      <c r="AZ50" s="13"/>
      <c r="BA50" s="932" t="s">
        <v>67</v>
      </c>
      <c r="BB50" s="932"/>
      <c r="BC50" s="932"/>
      <c r="BD50" s="932"/>
      <c r="BE50" s="932" t="s">
        <v>67</v>
      </c>
      <c r="BF50" s="932"/>
      <c r="BG50" s="932"/>
      <c r="BH50" s="932"/>
    </row>
    <row r="51" spans="1:60" ht="18" customHeight="1" thickBot="1">
      <c r="A51" s="18"/>
      <c r="B51" s="933" t="s">
        <v>2200</v>
      </c>
      <c r="C51" s="933"/>
      <c r="D51" s="933"/>
      <c r="E51" s="933"/>
      <c r="F51" s="933"/>
      <c r="G51" s="933"/>
      <c r="H51" s="933"/>
      <c r="I51" s="933"/>
      <c r="J51" s="933"/>
      <c r="K51" s="933"/>
      <c r="L51" s="933"/>
      <c r="M51" s="933"/>
      <c r="N51" s="933"/>
      <c r="O51" s="933"/>
      <c r="P51" s="933"/>
      <c r="Q51" s="933"/>
      <c r="R51" s="933"/>
      <c r="S51" s="933"/>
      <c r="T51" s="933"/>
      <c r="U51" s="933"/>
      <c r="V51" s="933"/>
      <c r="W51" s="933"/>
      <c r="X51" s="933"/>
      <c r="Y51" s="933"/>
      <c r="Z51" s="933"/>
      <c r="AA51" s="933"/>
      <c r="AB51" s="933"/>
      <c r="AC51" s="933"/>
      <c r="AD51" s="933"/>
      <c r="AE51" s="933"/>
      <c r="AF51" s="933"/>
      <c r="AG51" s="933"/>
      <c r="AH51" s="933"/>
      <c r="AI51" s="933"/>
      <c r="AJ51" s="933"/>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934">
        <f>COUNTIF('別紙様式2-2（個票（４、５月））'!O13:O212,"処遇改善加算Ⅰ")</f>
        <v>0</v>
      </c>
      <c r="BB51" s="934"/>
      <c r="BC51" s="934"/>
      <c r="BD51" s="934"/>
      <c r="BE51" s="934">
        <f>COUNTIF('別紙様式2-3（個票（６月以降））'!O13:O212,"*処遇改善加算Ⅰ*")</f>
        <v>0</v>
      </c>
      <c r="BF51" s="934"/>
      <c r="BG51" s="934"/>
      <c r="BH51" s="93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920" t="s">
        <v>68</v>
      </c>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921"/>
      <c r="AL53" s="98"/>
      <c r="AM53" s="19"/>
      <c r="AN53" s="159"/>
      <c r="AO53" s="19"/>
      <c r="AP53" s="19"/>
      <c r="AQ53" s="19"/>
      <c r="AR53" s="19"/>
      <c r="AS53" s="19"/>
      <c r="AT53" s="19"/>
      <c r="AU53" s="19"/>
      <c r="AV53" s="19"/>
      <c r="AW53" s="19"/>
      <c r="AX53" s="19"/>
      <c r="AY53" s="19"/>
    </row>
    <row r="54" spans="1:60" s="24" customFormat="1" ht="16.95" customHeight="1" thickBot="1">
      <c r="A54" s="58"/>
      <c r="B54" s="922" t="s">
        <v>69</v>
      </c>
      <c r="C54" s="923"/>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54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24"/>
      <c r="AN54" s="524"/>
      <c r="AO54" s="524"/>
      <c r="AP54" s="524"/>
      <c r="AQ54" s="524"/>
      <c r="AR54" s="524"/>
      <c r="AS54" s="524"/>
      <c r="AT54" s="524"/>
      <c r="AU54" s="524"/>
      <c r="AV54" s="524"/>
      <c r="AW54" s="524"/>
      <c r="AX54" s="524"/>
      <c r="AY54" s="524"/>
    </row>
    <row r="55" spans="1:60" s="24" customFormat="1" ht="31.5" customHeight="1" thickTop="1" thickBot="1">
      <c r="A55" s="58"/>
      <c r="B55" s="790" t="s">
        <v>2185</v>
      </c>
      <c r="C55" s="793"/>
      <c r="D55" s="793"/>
      <c r="E55" s="793"/>
      <c r="F55" s="793"/>
      <c r="G55" s="793"/>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569"/>
      <c r="AL55" s="98"/>
      <c r="AM55" s="160"/>
      <c r="AN55" s="524"/>
      <c r="AO55" s="524"/>
      <c r="AP55" s="524"/>
      <c r="AQ55" s="524"/>
      <c r="AR55" s="524"/>
      <c r="AS55" s="524"/>
      <c r="AT55" s="524"/>
      <c r="AU55" s="524"/>
      <c r="AV55" s="524"/>
      <c r="AW55" s="524"/>
      <c r="AX55" s="524"/>
      <c r="AY55" s="524"/>
    </row>
    <row r="56" spans="1:60" s="24" customFormat="1" ht="31.5" customHeight="1" thickTop="1" thickBot="1">
      <c r="A56" s="58"/>
      <c r="B56" s="924" t="s">
        <v>2186</v>
      </c>
      <c r="C56" s="924"/>
      <c r="D56" s="924"/>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5"/>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926" t="str">
        <f>IF(AK56="×","",IF(OR(BA46&gt;0,BE46&gt;0),"該当",""))</f>
        <v/>
      </c>
      <c r="AJ58" s="927"/>
      <c r="AK58" s="557"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913" t="s">
        <v>2486</v>
      </c>
      <c r="D59" s="913"/>
      <c r="E59" s="913"/>
      <c r="F59" s="913"/>
      <c r="G59" s="913"/>
      <c r="H59" s="913"/>
      <c r="I59" s="913"/>
      <c r="J59" s="913"/>
      <c r="K59" s="913"/>
      <c r="L59" s="913"/>
      <c r="M59" s="913"/>
      <c r="N59" s="913"/>
      <c r="O59" s="913"/>
      <c r="P59" s="913"/>
      <c r="Q59" s="913"/>
      <c r="R59" s="913"/>
      <c r="S59" s="913"/>
      <c r="T59" s="913"/>
      <c r="U59" s="913"/>
      <c r="V59" s="913"/>
      <c r="W59" s="913"/>
      <c r="X59" s="913"/>
      <c r="Y59" s="913"/>
      <c r="Z59" s="913"/>
      <c r="AA59" s="913"/>
      <c r="AB59" s="913"/>
      <c r="AC59" s="913"/>
      <c r="AD59" s="913"/>
      <c r="AE59" s="913"/>
      <c r="AF59" s="913"/>
      <c r="AG59" s="913"/>
      <c r="AH59" s="913"/>
      <c r="AI59" s="913"/>
      <c r="AJ59" s="913"/>
      <c r="AK59" s="913"/>
      <c r="AL59" s="19"/>
      <c r="AM59" s="19"/>
      <c r="AN59" s="19"/>
      <c r="AO59" s="19"/>
      <c r="AP59" s="19"/>
      <c r="AQ59" s="364"/>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8" t="s">
        <v>72</v>
      </c>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135"/>
      <c r="AI61" s="928" t="str">
        <f>IF(OR(BA38-BA46&gt;0,BE38-BE46&gt;0),"該当","")</f>
        <v/>
      </c>
      <c r="AJ61" s="929"/>
      <c r="AK61" s="558"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913" t="s">
        <v>2493</v>
      </c>
      <c r="D62" s="913"/>
      <c r="E62" s="913"/>
      <c r="F62" s="913"/>
      <c r="G62" s="913"/>
      <c r="H62" s="913"/>
      <c r="I62" s="913"/>
      <c r="J62" s="913"/>
      <c r="K62" s="913"/>
      <c r="L62" s="913"/>
      <c r="M62" s="913"/>
      <c r="N62" s="913"/>
      <c r="O62" s="913"/>
      <c r="P62" s="913"/>
      <c r="Q62" s="913"/>
      <c r="R62" s="913"/>
      <c r="S62" s="913"/>
      <c r="T62" s="913"/>
      <c r="U62" s="913"/>
      <c r="V62" s="913"/>
      <c r="W62" s="913"/>
      <c r="X62" s="913"/>
      <c r="Y62" s="913"/>
      <c r="Z62" s="913"/>
      <c r="AA62" s="913"/>
      <c r="AB62" s="913"/>
      <c r="AC62" s="913"/>
      <c r="AD62" s="913"/>
      <c r="AE62" s="913"/>
      <c r="AF62" s="913"/>
      <c r="AG62" s="913"/>
      <c r="AH62" s="913"/>
      <c r="AI62" s="913"/>
      <c r="AJ62" s="913"/>
      <c r="AK62" s="913"/>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914" t="s">
        <v>73</v>
      </c>
      <c r="C64" s="915"/>
      <c r="D64" s="916"/>
      <c r="E64" s="917" t="s">
        <v>74</v>
      </c>
      <c r="F64" s="918"/>
      <c r="G64" s="918"/>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9"/>
      <c r="AL64" s="19"/>
      <c r="AM64" s="18"/>
      <c r="AN64" s="524"/>
      <c r="AO64" s="524"/>
      <c r="AP64" s="524"/>
      <c r="AQ64" s="524"/>
      <c r="AR64" s="524"/>
      <c r="AS64" s="524"/>
      <c r="AT64" s="524"/>
      <c r="AU64" s="524"/>
      <c r="AV64" s="524"/>
      <c r="AW64" s="524"/>
      <c r="AX64" s="524"/>
      <c r="AY64" s="524"/>
      <c r="AZ64" s="55"/>
      <c r="BA64" s="165" t="s">
        <v>75</v>
      </c>
    </row>
    <row r="65" spans="1:53" ht="15.6" customHeight="1">
      <c r="A65" s="18"/>
      <c r="B65" s="648" t="s">
        <v>76</v>
      </c>
      <c r="C65" s="649"/>
      <c r="D65" s="649"/>
      <c r="E65" s="898"/>
      <c r="F65" s="899"/>
      <c r="G65" s="884" t="s">
        <v>2242</v>
      </c>
      <c r="H65" s="885"/>
      <c r="I65" s="885"/>
      <c r="J65" s="885"/>
      <c r="K65" s="885"/>
      <c r="L65" s="885"/>
      <c r="M65" s="885"/>
      <c r="N65" s="885"/>
      <c r="O65" s="885"/>
      <c r="P65" s="885"/>
      <c r="Q65" s="885"/>
      <c r="R65" s="885"/>
      <c r="S65" s="885"/>
      <c r="T65" s="885"/>
      <c r="U65" s="885"/>
      <c r="V65" s="885"/>
      <c r="W65" s="885"/>
      <c r="X65" s="885"/>
      <c r="Y65" s="885"/>
      <c r="Z65" s="885"/>
      <c r="AA65" s="885"/>
      <c r="AB65" s="885"/>
      <c r="AC65" s="885"/>
      <c r="AD65" s="885"/>
      <c r="AE65" s="885"/>
      <c r="AF65" s="885"/>
      <c r="AG65" s="885"/>
      <c r="AH65" s="885"/>
      <c r="AI65" s="885"/>
      <c r="AJ65" s="885"/>
      <c r="AK65" s="886"/>
      <c r="AL65" s="19"/>
      <c r="AM65" s="875" t="str">
        <f>IF(AI58="該当", "！この区分（４項目）から２つ以上の取組が選択されていません。",  "！この区分（４項目）から１つ以上の取組が選択されていません。")</f>
        <v>！この区分（４項目）から１つ以上の取組が選択されていません。</v>
      </c>
      <c r="AN65" s="876"/>
      <c r="AO65" s="876"/>
      <c r="AP65" s="876"/>
      <c r="AQ65" s="876"/>
      <c r="AR65" s="876"/>
      <c r="AS65" s="876"/>
      <c r="AT65" s="876"/>
      <c r="AU65" s="876"/>
      <c r="AV65" s="876"/>
      <c r="AW65" s="876"/>
      <c r="AX65" s="877"/>
      <c r="AY65" s="19"/>
      <c r="AZ65" s="13"/>
      <c r="BA65" s="881">
        <f>COUNTIF(E65:F68, "✓")+COUNTIF(E65:F68, "誓約")</f>
        <v>0</v>
      </c>
    </row>
    <row r="66" spans="1:53" ht="15" customHeight="1" thickBot="1">
      <c r="A66" s="18"/>
      <c r="B66" s="651"/>
      <c r="C66" s="652"/>
      <c r="D66" s="652"/>
      <c r="E66" s="882"/>
      <c r="F66" s="883"/>
      <c r="G66" s="884" t="s">
        <v>77</v>
      </c>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6"/>
      <c r="AL66" s="19"/>
      <c r="AM66" s="878"/>
      <c r="AN66" s="879"/>
      <c r="AO66" s="879"/>
      <c r="AP66" s="879"/>
      <c r="AQ66" s="879"/>
      <c r="AR66" s="879"/>
      <c r="AS66" s="879"/>
      <c r="AT66" s="879"/>
      <c r="AU66" s="879"/>
      <c r="AV66" s="879"/>
      <c r="AW66" s="879"/>
      <c r="AX66" s="880"/>
      <c r="AY66" s="160"/>
      <c r="AZ66" s="166"/>
      <c r="BA66" s="881"/>
    </row>
    <row r="67" spans="1:53" ht="24.6" customHeight="1">
      <c r="A67" s="18"/>
      <c r="B67" s="651"/>
      <c r="C67" s="652"/>
      <c r="D67" s="652"/>
      <c r="E67" s="882"/>
      <c r="F67" s="883"/>
      <c r="G67" s="884" t="s">
        <v>2243</v>
      </c>
      <c r="H67" s="885"/>
      <c r="I67" s="885"/>
      <c r="J67" s="885"/>
      <c r="K67" s="885"/>
      <c r="L67" s="885"/>
      <c r="M67" s="885"/>
      <c r="N67" s="885"/>
      <c r="O67" s="885"/>
      <c r="P67" s="885"/>
      <c r="Q67" s="885"/>
      <c r="R67" s="885"/>
      <c r="S67" s="885"/>
      <c r="T67" s="885"/>
      <c r="U67" s="885"/>
      <c r="V67" s="885"/>
      <c r="W67" s="885"/>
      <c r="X67" s="885"/>
      <c r="Y67" s="885"/>
      <c r="Z67" s="885"/>
      <c r="AA67" s="885"/>
      <c r="AB67" s="885"/>
      <c r="AC67" s="885"/>
      <c r="AD67" s="885"/>
      <c r="AE67" s="885"/>
      <c r="AF67" s="885"/>
      <c r="AG67" s="885"/>
      <c r="AH67" s="885"/>
      <c r="AI67" s="885"/>
      <c r="AJ67" s="885"/>
      <c r="AK67" s="886"/>
      <c r="AL67" s="19"/>
      <c r="AM67" s="160"/>
      <c r="AN67" s="160"/>
      <c r="AO67" s="160"/>
      <c r="AP67" s="160"/>
      <c r="AQ67" s="160"/>
      <c r="AR67" s="160"/>
      <c r="AS67" s="160"/>
      <c r="AT67" s="160"/>
      <c r="AU67" s="160"/>
      <c r="AV67" s="160"/>
      <c r="AW67" s="160"/>
      <c r="AX67" s="160"/>
      <c r="AY67" s="160"/>
      <c r="AZ67" s="166"/>
      <c r="BA67" s="881"/>
    </row>
    <row r="68" spans="1:53" ht="15" customHeight="1" thickBot="1">
      <c r="A68" s="18"/>
      <c r="B68" s="895"/>
      <c r="C68" s="896"/>
      <c r="D68" s="896"/>
      <c r="E68" s="911"/>
      <c r="F68" s="912"/>
      <c r="G68" s="884" t="s">
        <v>2244</v>
      </c>
      <c r="H68" s="885"/>
      <c r="I68" s="885"/>
      <c r="J68" s="885"/>
      <c r="K68" s="885"/>
      <c r="L68" s="885"/>
      <c r="M68" s="885"/>
      <c r="N68" s="885"/>
      <c r="O68" s="885"/>
      <c r="P68" s="885"/>
      <c r="Q68" s="885"/>
      <c r="R68" s="885"/>
      <c r="S68" s="885"/>
      <c r="T68" s="885"/>
      <c r="U68" s="885"/>
      <c r="V68" s="885"/>
      <c r="W68" s="885"/>
      <c r="X68" s="885"/>
      <c r="Y68" s="885"/>
      <c r="Z68" s="885"/>
      <c r="AA68" s="885"/>
      <c r="AB68" s="885"/>
      <c r="AC68" s="885"/>
      <c r="AD68" s="885"/>
      <c r="AE68" s="885"/>
      <c r="AF68" s="885"/>
      <c r="AG68" s="885"/>
      <c r="AH68" s="885"/>
      <c r="AI68" s="885"/>
      <c r="AJ68" s="885"/>
      <c r="AK68" s="886"/>
      <c r="AL68" s="19"/>
      <c r="AM68" s="517"/>
      <c r="AN68" s="517"/>
      <c r="AO68" s="517"/>
      <c r="AP68" s="517"/>
      <c r="AQ68" s="517"/>
      <c r="AR68" s="517"/>
      <c r="AS68" s="517"/>
      <c r="AT68" s="517"/>
      <c r="AU68" s="517"/>
      <c r="AV68" s="517"/>
      <c r="AW68" s="517"/>
      <c r="AX68" s="517"/>
      <c r="AY68" s="19"/>
      <c r="AZ68" s="13"/>
      <c r="BA68" s="881"/>
    </row>
    <row r="69" spans="1:53" ht="39.6" customHeight="1">
      <c r="A69" s="18"/>
      <c r="B69" s="648" t="s">
        <v>78</v>
      </c>
      <c r="C69" s="649"/>
      <c r="D69" s="649"/>
      <c r="E69" s="898"/>
      <c r="F69" s="899"/>
      <c r="G69" s="884" t="s">
        <v>2245</v>
      </c>
      <c r="H69" s="885"/>
      <c r="I69" s="885"/>
      <c r="J69" s="885"/>
      <c r="K69" s="885"/>
      <c r="L69" s="885"/>
      <c r="M69" s="885"/>
      <c r="N69" s="885"/>
      <c r="O69" s="885"/>
      <c r="P69" s="885"/>
      <c r="Q69" s="885"/>
      <c r="R69" s="885"/>
      <c r="S69" s="885"/>
      <c r="T69" s="885"/>
      <c r="U69" s="885"/>
      <c r="V69" s="885"/>
      <c r="W69" s="885"/>
      <c r="X69" s="885"/>
      <c r="Y69" s="885"/>
      <c r="Z69" s="885"/>
      <c r="AA69" s="885"/>
      <c r="AB69" s="885"/>
      <c r="AC69" s="885"/>
      <c r="AD69" s="885"/>
      <c r="AE69" s="885"/>
      <c r="AF69" s="885"/>
      <c r="AG69" s="885"/>
      <c r="AH69" s="885"/>
      <c r="AI69" s="885"/>
      <c r="AJ69" s="885"/>
      <c r="AK69" s="886"/>
      <c r="AL69" s="19"/>
      <c r="AM69" s="875" t="str">
        <f>IF(AI58="該当", "！この区分（４項目）から２つ以上の取組が選択されていません。",  "！この区分（４項目）から１つ以上の取組が選択されていません。")</f>
        <v>！この区分（４項目）から１つ以上の取組が選択されていません。</v>
      </c>
      <c r="AN69" s="876"/>
      <c r="AO69" s="876"/>
      <c r="AP69" s="876"/>
      <c r="AQ69" s="876"/>
      <c r="AR69" s="876"/>
      <c r="AS69" s="876"/>
      <c r="AT69" s="876"/>
      <c r="AU69" s="876"/>
      <c r="AV69" s="876"/>
      <c r="AW69" s="876"/>
      <c r="AX69" s="877"/>
      <c r="AY69" s="19"/>
      <c r="AZ69" s="13"/>
      <c r="BA69" s="881">
        <f>COUNTIF(E69:F72, "✓")+COUNTIF(E69:F72, "誓約")</f>
        <v>0</v>
      </c>
    </row>
    <row r="70" spans="1:53" ht="15" customHeight="1" thickBot="1">
      <c r="A70" s="18"/>
      <c r="B70" s="651"/>
      <c r="C70" s="652"/>
      <c r="D70" s="652"/>
      <c r="E70" s="882"/>
      <c r="F70" s="883"/>
      <c r="G70" s="884" t="s">
        <v>2246</v>
      </c>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6"/>
      <c r="AL70" s="19"/>
      <c r="AM70" s="878"/>
      <c r="AN70" s="879"/>
      <c r="AO70" s="879"/>
      <c r="AP70" s="879"/>
      <c r="AQ70" s="879"/>
      <c r="AR70" s="879"/>
      <c r="AS70" s="879"/>
      <c r="AT70" s="879"/>
      <c r="AU70" s="879"/>
      <c r="AV70" s="879"/>
      <c r="AW70" s="879"/>
      <c r="AX70" s="880"/>
      <c r="AY70" s="160"/>
      <c r="AZ70" s="166"/>
      <c r="BA70" s="881"/>
    </row>
    <row r="71" spans="1:53" ht="15" customHeight="1">
      <c r="A71" s="18"/>
      <c r="B71" s="651"/>
      <c r="C71" s="652"/>
      <c r="D71" s="652"/>
      <c r="E71" s="909"/>
      <c r="F71" s="910"/>
      <c r="G71" s="884" t="s">
        <v>79</v>
      </c>
      <c r="H71" s="885"/>
      <c r="I71" s="885"/>
      <c r="J71" s="885"/>
      <c r="K71" s="885"/>
      <c r="L71" s="885"/>
      <c r="M71" s="885"/>
      <c r="N71" s="885"/>
      <c r="O71" s="885"/>
      <c r="P71" s="885"/>
      <c r="Q71" s="885"/>
      <c r="R71" s="885"/>
      <c r="S71" s="885"/>
      <c r="T71" s="885"/>
      <c r="U71" s="885"/>
      <c r="V71" s="885"/>
      <c r="W71" s="885"/>
      <c r="X71" s="885"/>
      <c r="Y71" s="885"/>
      <c r="Z71" s="885"/>
      <c r="AA71" s="885"/>
      <c r="AB71" s="885"/>
      <c r="AC71" s="885"/>
      <c r="AD71" s="885"/>
      <c r="AE71" s="885"/>
      <c r="AF71" s="885"/>
      <c r="AG71" s="885"/>
      <c r="AH71" s="885"/>
      <c r="AI71" s="885"/>
      <c r="AJ71" s="885"/>
      <c r="AK71" s="886"/>
      <c r="AL71" s="19"/>
      <c r="AM71" s="516"/>
      <c r="AN71" s="160"/>
      <c r="AO71" s="160"/>
      <c r="AP71" s="160"/>
      <c r="AQ71" s="160"/>
      <c r="AR71" s="160"/>
      <c r="AS71" s="160"/>
      <c r="AT71" s="160"/>
      <c r="AU71" s="160"/>
      <c r="AV71" s="160"/>
      <c r="AW71" s="160"/>
      <c r="AX71" s="160"/>
      <c r="AY71" s="160"/>
      <c r="AZ71" s="166"/>
      <c r="BA71" s="881"/>
    </row>
    <row r="72" spans="1:53" ht="15" customHeight="1" thickBot="1">
      <c r="A72" s="18"/>
      <c r="B72" s="895"/>
      <c r="C72" s="896"/>
      <c r="D72" s="896"/>
      <c r="E72" s="906"/>
      <c r="F72" s="907"/>
      <c r="G72" s="884" t="s">
        <v>80</v>
      </c>
      <c r="H72" s="885"/>
      <c r="I72" s="885"/>
      <c r="J72" s="885"/>
      <c r="K72" s="885"/>
      <c r="L72" s="885"/>
      <c r="M72" s="885"/>
      <c r="N72" s="885"/>
      <c r="O72" s="885"/>
      <c r="P72" s="885"/>
      <c r="Q72" s="885"/>
      <c r="R72" s="885"/>
      <c r="S72" s="885"/>
      <c r="T72" s="885"/>
      <c r="U72" s="885"/>
      <c r="V72" s="885"/>
      <c r="W72" s="885"/>
      <c r="X72" s="885"/>
      <c r="Y72" s="885"/>
      <c r="Z72" s="885"/>
      <c r="AA72" s="885"/>
      <c r="AB72" s="885"/>
      <c r="AC72" s="885"/>
      <c r="AD72" s="885"/>
      <c r="AE72" s="885"/>
      <c r="AF72" s="885"/>
      <c r="AG72" s="885"/>
      <c r="AH72" s="885"/>
      <c r="AI72" s="885"/>
      <c r="AJ72" s="885"/>
      <c r="AK72" s="886"/>
      <c r="AL72" s="19"/>
      <c r="AM72" s="517"/>
      <c r="AN72" s="517"/>
      <c r="AO72" s="517"/>
      <c r="AP72" s="517"/>
      <c r="AQ72" s="517"/>
      <c r="AR72" s="517"/>
      <c r="AS72" s="517"/>
      <c r="AT72" s="517"/>
      <c r="AU72" s="517"/>
      <c r="AV72" s="517"/>
      <c r="AW72" s="517"/>
      <c r="AX72" s="517"/>
      <c r="AY72" s="19"/>
      <c r="AZ72" s="13"/>
      <c r="BA72" s="881"/>
    </row>
    <row r="73" spans="1:53" ht="15" customHeight="1">
      <c r="A73" s="18"/>
      <c r="B73" s="648" t="s">
        <v>81</v>
      </c>
      <c r="C73" s="649"/>
      <c r="D73" s="893"/>
      <c r="E73" s="898"/>
      <c r="F73" s="899"/>
      <c r="G73" s="884" t="s">
        <v>2247</v>
      </c>
      <c r="H73" s="885"/>
      <c r="I73" s="885"/>
      <c r="J73" s="885"/>
      <c r="K73" s="885"/>
      <c r="L73" s="885"/>
      <c r="M73" s="885"/>
      <c r="N73" s="885"/>
      <c r="O73" s="885"/>
      <c r="P73" s="885"/>
      <c r="Q73" s="885"/>
      <c r="R73" s="885"/>
      <c r="S73" s="885"/>
      <c r="T73" s="885"/>
      <c r="U73" s="885"/>
      <c r="V73" s="885"/>
      <c r="W73" s="885"/>
      <c r="X73" s="885"/>
      <c r="Y73" s="885"/>
      <c r="Z73" s="885"/>
      <c r="AA73" s="885"/>
      <c r="AB73" s="885"/>
      <c r="AC73" s="885"/>
      <c r="AD73" s="885"/>
      <c r="AE73" s="885"/>
      <c r="AF73" s="885"/>
      <c r="AG73" s="885"/>
      <c r="AH73" s="885"/>
      <c r="AI73" s="885"/>
      <c r="AJ73" s="885"/>
      <c r="AK73" s="886"/>
      <c r="AL73" s="19"/>
      <c r="AM73" s="875" t="str">
        <f>IF(AI58="該当", "！この区分（４項目）から２つ以上の取組が選択されていません。",  "！この区分（４項目）から１つ以上の取組が選択されていません。")</f>
        <v>！この区分（４項目）から１つ以上の取組が選択されていません。</v>
      </c>
      <c r="AN73" s="876"/>
      <c r="AO73" s="876"/>
      <c r="AP73" s="876"/>
      <c r="AQ73" s="876"/>
      <c r="AR73" s="876"/>
      <c r="AS73" s="876"/>
      <c r="AT73" s="876"/>
      <c r="AU73" s="876"/>
      <c r="AV73" s="876"/>
      <c r="AW73" s="876"/>
      <c r="AX73" s="877"/>
      <c r="AY73" s="19"/>
      <c r="AZ73" s="13"/>
      <c r="BA73" s="881">
        <f>COUNTIF(E73:F76, "✓")+COUNTIF(E73:F76, "誓約")</f>
        <v>0</v>
      </c>
    </row>
    <row r="74" spans="1:53" ht="28.2" customHeight="1" thickBot="1">
      <c r="A74" s="18"/>
      <c r="B74" s="651"/>
      <c r="C74" s="652"/>
      <c r="D74" s="894"/>
      <c r="E74" s="882"/>
      <c r="F74" s="883"/>
      <c r="G74" s="884" t="s">
        <v>82</v>
      </c>
      <c r="H74" s="885"/>
      <c r="I74" s="885"/>
      <c r="J74" s="885"/>
      <c r="K74" s="885"/>
      <c r="L74" s="885"/>
      <c r="M74" s="885"/>
      <c r="N74" s="885"/>
      <c r="O74" s="885"/>
      <c r="P74" s="885"/>
      <c r="Q74" s="885"/>
      <c r="R74" s="885"/>
      <c r="S74" s="885"/>
      <c r="T74" s="885"/>
      <c r="U74" s="885"/>
      <c r="V74" s="885"/>
      <c r="W74" s="885"/>
      <c r="X74" s="885"/>
      <c r="Y74" s="885"/>
      <c r="Z74" s="885"/>
      <c r="AA74" s="885"/>
      <c r="AB74" s="885"/>
      <c r="AC74" s="885"/>
      <c r="AD74" s="885"/>
      <c r="AE74" s="885"/>
      <c r="AF74" s="885"/>
      <c r="AG74" s="885"/>
      <c r="AH74" s="885"/>
      <c r="AI74" s="885"/>
      <c r="AJ74" s="885"/>
      <c r="AK74" s="886"/>
      <c r="AL74" s="19"/>
      <c r="AM74" s="878"/>
      <c r="AN74" s="879"/>
      <c r="AO74" s="879"/>
      <c r="AP74" s="879"/>
      <c r="AQ74" s="879"/>
      <c r="AR74" s="879"/>
      <c r="AS74" s="879"/>
      <c r="AT74" s="879"/>
      <c r="AU74" s="879"/>
      <c r="AV74" s="879"/>
      <c r="AW74" s="879"/>
      <c r="AX74" s="880"/>
      <c r="AY74" s="160"/>
      <c r="AZ74" s="166"/>
      <c r="BA74" s="881"/>
    </row>
    <row r="75" spans="1:53" ht="45.6" customHeight="1">
      <c r="A75" s="18"/>
      <c r="B75" s="651"/>
      <c r="C75" s="652"/>
      <c r="D75" s="894"/>
      <c r="E75" s="882"/>
      <c r="F75" s="883"/>
      <c r="G75" s="884" t="s">
        <v>2248</v>
      </c>
      <c r="H75" s="885"/>
      <c r="I75" s="885"/>
      <c r="J75" s="885"/>
      <c r="K75" s="885"/>
      <c r="L75" s="885"/>
      <c r="M75" s="885"/>
      <c r="N75" s="885"/>
      <c r="O75" s="885"/>
      <c r="P75" s="885"/>
      <c r="Q75" s="885"/>
      <c r="R75" s="885"/>
      <c r="S75" s="885"/>
      <c r="T75" s="885"/>
      <c r="U75" s="885"/>
      <c r="V75" s="885"/>
      <c r="W75" s="885"/>
      <c r="X75" s="885"/>
      <c r="Y75" s="885"/>
      <c r="Z75" s="885"/>
      <c r="AA75" s="885"/>
      <c r="AB75" s="885"/>
      <c r="AC75" s="885"/>
      <c r="AD75" s="885"/>
      <c r="AE75" s="885"/>
      <c r="AF75" s="885"/>
      <c r="AG75" s="885"/>
      <c r="AH75" s="885"/>
      <c r="AI75" s="885"/>
      <c r="AJ75" s="885"/>
      <c r="AK75" s="886"/>
      <c r="AL75" s="19"/>
      <c r="AM75" s="160"/>
      <c r="AN75" s="160"/>
      <c r="AO75" s="160"/>
      <c r="AP75" s="160"/>
      <c r="AQ75" s="160"/>
      <c r="AR75" s="160"/>
      <c r="AS75" s="160"/>
      <c r="AT75" s="160"/>
      <c r="AU75" s="160"/>
      <c r="AV75" s="160"/>
      <c r="AW75" s="160"/>
      <c r="AX75" s="160"/>
      <c r="AY75" s="160"/>
      <c r="AZ75" s="166"/>
      <c r="BA75" s="881"/>
    </row>
    <row r="76" spans="1:53" ht="27" customHeight="1" thickBot="1">
      <c r="A76" s="18"/>
      <c r="B76" s="651"/>
      <c r="C76" s="652"/>
      <c r="D76" s="894"/>
      <c r="E76" s="906"/>
      <c r="F76" s="907"/>
      <c r="G76" s="884" t="s">
        <v>2249</v>
      </c>
      <c r="H76" s="885"/>
      <c r="I76" s="885"/>
      <c r="J76" s="885"/>
      <c r="K76" s="885"/>
      <c r="L76" s="885"/>
      <c r="M76" s="885"/>
      <c r="N76" s="885"/>
      <c r="O76" s="885"/>
      <c r="P76" s="885"/>
      <c r="Q76" s="885"/>
      <c r="R76" s="885"/>
      <c r="S76" s="885"/>
      <c r="T76" s="885"/>
      <c r="U76" s="885"/>
      <c r="V76" s="885"/>
      <c r="W76" s="885"/>
      <c r="X76" s="885"/>
      <c r="Y76" s="885"/>
      <c r="Z76" s="885"/>
      <c r="AA76" s="885"/>
      <c r="AB76" s="885"/>
      <c r="AC76" s="885"/>
      <c r="AD76" s="885"/>
      <c r="AE76" s="885"/>
      <c r="AF76" s="885"/>
      <c r="AG76" s="885"/>
      <c r="AH76" s="885"/>
      <c r="AI76" s="885"/>
      <c r="AJ76" s="885"/>
      <c r="AK76" s="886"/>
      <c r="AL76" s="19"/>
      <c r="AM76" s="517"/>
      <c r="AN76" s="517"/>
      <c r="AO76" s="517"/>
      <c r="AP76" s="517"/>
      <c r="AQ76" s="517"/>
      <c r="AR76" s="517"/>
      <c r="AS76" s="517"/>
      <c r="AT76" s="517"/>
      <c r="AU76" s="517"/>
      <c r="AV76" s="517"/>
      <c r="AW76" s="517"/>
      <c r="AX76" s="517"/>
      <c r="AY76" s="19"/>
      <c r="AZ76" s="13"/>
      <c r="BA76" s="881"/>
    </row>
    <row r="77" spans="1:53" ht="15" customHeight="1" thickBot="1">
      <c r="A77" s="18"/>
      <c r="B77" s="895"/>
      <c r="C77" s="896"/>
      <c r="D77" s="897"/>
      <c r="E77" s="887"/>
      <c r="F77" s="888"/>
      <c r="G77" s="884" t="s">
        <v>2250</v>
      </c>
      <c r="H77" s="885"/>
      <c r="I77" s="885"/>
      <c r="J77" s="885"/>
      <c r="K77" s="885"/>
      <c r="L77" s="885"/>
      <c r="M77" s="885"/>
      <c r="N77" s="885"/>
      <c r="O77" s="885"/>
      <c r="P77" s="885"/>
      <c r="Q77" s="885"/>
      <c r="R77" s="885"/>
      <c r="S77" s="885"/>
      <c r="T77" s="885"/>
      <c r="U77" s="885"/>
      <c r="V77" s="885"/>
      <c r="W77" s="885"/>
      <c r="X77" s="885"/>
      <c r="Y77" s="885"/>
      <c r="Z77" s="885"/>
      <c r="AA77" s="885"/>
      <c r="AB77" s="885"/>
      <c r="AC77" s="885"/>
      <c r="AD77" s="885"/>
      <c r="AE77" s="885"/>
      <c r="AF77" s="885"/>
      <c r="AG77" s="885"/>
      <c r="AH77" s="885"/>
      <c r="AI77" s="885"/>
      <c r="AJ77" s="885"/>
      <c r="AK77" s="886"/>
      <c r="AL77" s="19"/>
      <c r="AM77" s="908" t="str">
        <f>IF(AI58="該当", "！この区分（４項目）から２つ以上の取組が選択されていません。",  "！この区分（４項目）から１つ以上の取組が選択されていません。")</f>
        <v>！この区分（４項目）から１つ以上の取組が選択されていません。</v>
      </c>
      <c r="AN77" s="876"/>
      <c r="AO77" s="876"/>
      <c r="AP77" s="876"/>
      <c r="AQ77" s="876"/>
      <c r="AR77" s="876"/>
      <c r="AS77" s="876"/>
      <c r="AT77" s="876"/>
      <c r="AU77" s="876"/>
      <c r="AV77" s="876"/>
      <c r="AW77" s="876"/>
      <c r="AX77" s="877"/>
      <c r="AY77" s="19"/>
      <c r="AZ77" s="13"/>
      <c r="BA77" s="881">
        <f>COUNTIF(E77:F80, "✓")+COUNTIF(E77:F80, "誓約")</f>
        <v>0</v>
      </c>
    </row>
    <row r="78" spans="1:53" ht="32.4" customHeight="1" thickBot="1">
      <c r="A78" s="18"/>
      <c r="B78" s="648" t="s">
        <v>83</v>
      </c>
      <c r="C78" s="649"/>
      <c r="D78" s="893"/>
      <c r="E78" s="882"/>
      <c r="F78" s="883"/>
      <c r="G78" s="884" t="s">
        <v>2251</v>
      </c>
      <c r="H78" s="885"/>
      <c r="I78" s="885"/>
      <c r="J78" s="885"/>
      <c r="K78" s="885"/>
      <c r="L78" s="885"/>
      <c r="M78" s="885"/>
      <c r="N78" s="885"/>
      <c r="O78" s="885"/>
      <c r="P78" s="885"/>
      <c r="Q78" s="885"/>
      <c r="R78" s="885"/>
      <c r="S78" s="885"/>
      <c r="T78" s="885"/>
      <c r="U78" s="885"/>
      <c r="V78" s="885"/>
      <c r="W78" s="885"/>
      <c r="X78" s="885"/>
      <c r="Y78" s="885"/>
      <c r="Z78" s="885"/>
      <c r="AA78" s="885"/>
      <c r="AB78" s="885"/>
      <c r="AC78" s="885"/>
      <c r="AD78" s="885"/>
      <c r="AE78" s="885"/>
      <c r="AF78" s="885"/>
      <c r="AG78" s="885"/>
      <c r="AH78" s="885"/>
      <c r="AI78" s="885"/>
      <c r="AJ78" s="885"/>
      <c r="AK78" s="886"/>
      <c r="AL78" s="18"/>
      <c r="AM78" s="878"/>
      <c r="AN78" s="879"/>
      <c r="AO78" s="879"/>
      <c r="AP78" s="879"/>
      <c r="AQ78" s="879"/>
      <c r="AR78" s="879"/>
      <c r="AS78" s="879"/>
      <c r="AT78" s="879"/>
      <c r="AU78" s="879"/>
      <c r="AV78" s="879"/>
      <c r="AW78" s="879"/>
      <c r="AX78" s="880"/>
      <c r="AY78" s="160"/>
      <c r="AZ78" s="166"/>
      <c r="BA78" s="881"/>
    </row>
    <row r="79" spans="1:53" ht="28.2" customHeight="1">
      <c r="A79" s="18"/>
      <c r="B79" s="651"/>
      <c r="C79" s="652"/>
      <c r="D79" s="894"/>
      <c r="E79" s="882"/>
      <c r="F79" s="883"/>
      <c r="G79" s="884" t="s">
        <v>2252</v>
      </c>
      <c r="H79" s="885"/>
      <c r="I79" s="885"/>
      <c r="J79" s="885"/>
      <c r="K79" s="885"/>
      <c r="L79" s="885"/>
      <c r="M79" s="885"/>
      <c r="N79" s="885"/>
      <c r="O79" s="885"/>
      <c r="P79" s="885"/>
      <c r="Q79" s="885"/>
      <c r="R79" s="885"/>
      <c r="S79" s="885"/>
      <c r="T79" s="885"/>
      <c r="U79" s="885"/>
      <c r="V79" s="885"/>
      <c r="W79" s="885"/>
      <c r="X79" s="885"/>
      <c r="Y79" s="885"/>
      <c r="Z79" s="885"/>
      <c r="AA79" s="885"/>
      <c r="AB79" s="885"/>
      <c r="AC79" s="885"/>
      <c r="AD79" s="885"/>
      <c r="AE79" s="885"/>
      <c r="AF79" s="885"/>
      <c r="AG79" s="885"/>
      <c r="AH79" s="885"/>
      <c r="AI79" s="885"/>
      <c r="AJ79" s="885"/>
      <c r="AK79" s="886"/>
      <c r="AL79" s="19"/>
      <c r="AM79" s="160"/>
      <c r="AN79" s="160"/>
      <c r="AO79" s="160"/>
      <c r="AP79" s="160"/>
      <c r="AQ79" s="160"/>
      <c r="AR79" s="160"/>
      <c r="AS79" s="160"/>
      <c r="AT79" s="160"/>
      <c r="AU79" s="160"/>
      <c r="AV79" s="160"/>
      <c r="AW79" s="160"/>
      <c r="AX79" s="160"/>
      <c r="AY79" s="160"/>
      <c r="AZ79" s="166"/>
      <c r="BA79" s="881"/>
    </row>
    <row r="80" spans="1:53" ht="29.25" customHeight="1" thickBot="1">
      <c r="A80" s="18"/>
      <c r="B80" s="651"/>
      <c r="C80" s="652"/>
      <c r="D80" s="894"/>
      <c r="E80" s="906"/>
      <c r="F80" s="907"/>
      <c r="G80" s="884" t="s">
        <v>2257</v>
      </c>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886"/>
      <c r="AL80" s="19"/>
      <c r="AM80" s="160"/>
      <c r="AN80" s="160"/>
      <c r="AO80" s="160"/>
      <c r="AP80" s="160"/>
      <c r="AQ80" s="160"/>
      <c r="AR80" s="160"/>
      <c r="AS80" s="160"/>
      <c r="AT80" s="160"/>
      <c r="AU80" s="160"/>
      <c r="AV80" s="160"/>
      <c r="AW80" s="160"/>
      <c r="AX80" s="160"/>
      <c r="AY80" s="19"/>
      <c r="AZ80" s="13"/>
      <c r="BA80" s="881"/>
    </row>
    <row r="81" spans="1:53" ht="28.2" customHeight="1" thickBot="1">
      <c r="A81" s="18"/>
      <c r="B81" s="895"/>
      <c r="C81" s="896"/>
      <c r="D81" s="897"/>
      <c r="E81" s="887"/>
      <c r="F81" s="888"/>
      <c r="G81" s="884" t="s">
        <v>2253</v>
      </c>
      <c r="H81" s="885"/>
      <c r="I81" s="885"/>
      <c r="J81" s="885"/>
      <c r="K81" s="885"/>
      <c r="L81" s="885"/>
      <c r="M81" s="885"/>
      <c r="N81" s="885"/>
      <c r="O81" s="885"/>
      <c r="P81" s="885"/>
      <c r="Q81" s="885"/>
      <c r="R81" s="885"/>
      <c r="S81" s="885"/>
      <c r="T81" s="885"/>
      <c r="U81" s="885"/>
      <c r="V81" s="885"/>
      <c r="W81" s="885"/>
      <c r="X81" s="885"/>
      <c r="Y81" s="885"/>
      <c r="Z81" s="885"/>
      <c r="AA81" s="885"/>
      <c r="AB81" s="885"/>
      <c r="AC81" s="885"/>
      <c r="AD81" s="885"/>
      <c r="AE81" s="885"/>
      <c r="AF81" s="885"/>
      <c r="AG81" s="885"/>
      <c r="AH81" s="885"/>
      <c r="AI81" s="885"/>
      <c r="AJ81" s="885"/>
      <c r="AK81" s="886"/>
      <c r="AL81" s="19"/>
      <c r="AM81" s="900" t="str">
        <f>IF(AND(AI58="該当", E82= ""), "！⑱の取組は必須です。",  "")</f>
        <v/>
      </c>
      <c r="AN81" s="901"/>
      <c r="AO81" s="901"/>
      <c r="AP81" s="901"/>
      <c r="AQ81" s="901"/>
      <c r="AR81" s="901"/>
      <c r="AS81" s="901"/>
      <c r="AT81" s="901"/>
      <c r="AU81" s="901"/>
      <c r="AV81" s="901"/>
      <c r="AW81" s="901"/>
      <c r="AX81" s="902"/>
      <c r="AY81" s="19"/>
      <c r="AZ81" s="13"/>
      <c r="BA81" s="903">
        <f>COUNTIF(E81:F88, "✓")+COUNTIF(E81:F88, "誓約")</f>
        <v>0</v>
      </c>
    </row>
    <row r="82" spans="1:53" ht="15" customHeight="1" thickBot="1">
      <c r="A82" s="18"/>
      <c r="B82" s="648" t="s">
        <v>84</v>
      </c>
      <c r="C82" s="649"/>
      <c r="D82" s="893"/>
      <c r="E82" s="882"/>
      <c r="F82" s="883"/>
      <c r="G82" s="884" t="s">
        <v>85</v>
      </c>
      <c r="H82" s="885"/>
      <c r="I82" s="885"/>
      <c r="J82" s="885"/>
      <c r="K82" s="885"/>
      <c r="L82" s="885"/>
      <c r="M82" s="885"/>
      <c r="N82" s="885"/>
      <c r="O82" s="885"/>
      <c r="P82" s="885"/>
      <c r="Q82" s="885"/>
      <c r="R82" s="885"/>
      <c r="S82" s="885"/>
      <c r="T82" s="885"/>
      <c r="U82" s="885"/>
      <c r="V82" s="885"/>
      <c r="W82" s="885"/>
      <c r="X82" s="885"/>
      <c r="Y82" s="885"/>
      <c r="Z82" s="885"/>
      <c r="AA82" s="885"/>
      <c r="AB82" s="885"/>
      <c r="AC82" s="885"/>
      <c r="AD82" s="885"/>
      <c r="AE82" s="885"/>
      <c r="AF82" s="885"/>
      <c r="AG82" s="885"/>
      <c r="AH82" s="885"/>
      <c r="AI82" s="885"/>
      <c r="AJ82" s="885"/>
      <c r="AK82" s="886"/>
      <c r="AL82" s="19"/>
      <c r="AM82" s="160"/>
      <c r="AN82" s="160"/>
      <c r="AO82" s="160"/>
      <c r="AP82" s="160"/>
      <c r="AQ82" s="160"/>
      <c r="AR82" s="160"/>
      <c r="AS82" s="160"/>
      <c r="AT82" s="160"/>
      <c r="AU82" s="160"/>
      <c r="AV82" s="160"/>
      <c r="AW82" s="160"/>
      <c r="AX82" s="160"/>
      <c r="AY82" s="160"/>
      <c r="AZ82" s="166"/>
      <c r="BA82" s="904"/>
    </row>
    <row r="83" spans="1:53" ht="26.4" customHeight="1">
      <c r="A83" s="18"/>
      <c r="B83" s="651"/>
      <c r="C83" s="652"/>
      <c r="D83" s="894"/>
      <c r="E83" s="882"/>
      <c r="F83" s="883"/>
      <c r="G83" s="884" t="s">
        <v>86</v>
      </c>
      <c r="H83" s="885"/>
      <c r="I83" s="885"/>
      <c r="J83" s="885"/>
      <c r="K83" s="885"/>
      <c r="L83" s="885"/>
      <c r="M83" s="885"/>
      <c r="N83" s="885"/>
      <c r="O83" s="885"/>
      <c r="P83" s="885"/>
      <c r="Q83" s="885"/>
      <c r="R83" s="885"/>
      <c r="S83" s="885"/>
      <c r="T83" s="885"/>
      <c r="U83" s="885"/>
      <c r="V83" s="885"/>
      <c r="W83" s="885"/>
      <c r="X83" s="885"/>
      <c r="Y83" s="885"/>
      <c r="Z83" s="885"/>
      <c r="AA83" s="885"/>
      <c r="AB83" s="885"/>
      <c r="AC83" s="885"/>
      <c r="AD83" s="885"/>
      <c r="AE83" s="885"/>
      <c r="AF83" s="885"/>
      <c r="AG83" s="885"/>
      <c r="AH83" s="885"/>
      <c r="AI83" s="885"/>
      <c r="AJ83" s="885"/>
      <c r="AK83" s="886"/>
      <c r="AL83" s="19"/>
      <c r="AM83" s="875" t="str">
        <f>IF(AI58="該当", "！この区分（８項目）から３つ以上の取組が選択されていません。",  "！この区分（４項目）から２つ以上の取組が選択されていません。")</f>
        <v>！この区分（４項目）から２つ以上の取組が選択されていません。</v>
      </c>
      <c r="AN83" s="876"/>
      <c r="AO83" s="876"/>
      <c r="AP83" s="876"/>
      <c r="AQ83" s="876"/>
      <c r="AR83" s="876"/>
      <c r="AS83" s="876"/>
      <c r="AT83" s="876"/>
      <c r="AU83" s="876"/>
      <c r="AV83" s="876"/>
      <c r="AW83" s="876"/>
      <c r="AX83" s="877"/>
      <c r="AY83" s="160"/>
      <c r="AZ83" s="166"/>
      <c r="BA83" s="904"/>
    </row>
    <row r="84" spans="1:53" ht="15" customHeight="1" thickBot="1">
      <c r="A84" s="18"/>
      <c r="B84" s="651"/>
      <c r="C84" s="652"/>
      <c r="D84" s="894"/>
      <c r="E84" s="882"/>
      <c r="F84" s="883"/>
      <c r="G84" s="884" t="s">
        <v>87</v>
      </c>
      <c r="H84" s="885"/>
      <c r="I84" s="885"/>
      <c r="J84" s="885"/>
      <c r="K84" s="885"/>
      <c r="L84" s="885"/>
      <c r="M84" s="885"/>
      <c r="N84" s="885"/>
      <c r="O84" s="885"/>
      <c r="P84" s="885"/>
      <c r="Q84" s="885"/>
      <c r="R84" s="885"/>
      <c r="S84" s="885"/>
      <c r="T84" s="885"/>
      <c r="U84" s="885"/>
      <c r="V84" s="885"/>
      <c r="W84" s="885"/>
      <c r="X84" s="885"/>
      <c r="Y84" s="885"/>
      <c r="Z84" s="885"/>
      <c r="AA84" s="885"/>
      <c r="AB84" s="885"/>
      <c r="AC84" s="885"/>
      <c r="AD84" s="885"/>
      <c r="AE84" s="885"/>
      <c r="AF84" s="885"/>
      <c r="AG84" s="885"/>
      <c r="AH84" s="885"/>
      <c r="AI84" s="885"/>
      <c r="AJ84" s="885"/>
      <c r="AK84" s="886"/>
      <c r="AL84" s="19"/>
      <c r="AM84" s="878"/>
      <c r="AN84" s="879"/>
      <c r="AO84" s="879"/>
      <c r="AP84" s="879"/>
      <c r="AQ84" s="879"/>
      <c r="AR84" s="879"/>
      <c r="AS84" s="879"/>
      <c r="AT84" s="879"/>
      <c r="AU84" s="879"/>
      <c r="AV84" s="879"/>
      <c r="AW84" s="879"/>
      <c r="AX84" s="880"/>
      <c r="AY84" s="19"/>
      <c r="AZ84" s="13"/>
      <c r="BA84" s="904"/>
    </row>
    <row r="85" spans="1:53" ht="27.6" customHeight="1">
      <c r="A85" s="18"/>
      <c r="B85" s="651"/>
      <c r="C85" s="652"/>
      <c r="D85" s="894"/>
      <c r="E85" s="882"/>
      <c r="F85" s="883"/>
      <c r="G85" s="884" t="s">
        <v>2254</v>
      </c>
      <c r="H85" s="885"/>
      <c r="I85" s="885"/>
      <c r="J85" s="885"/>
      <c r="K85" s="885"/>
      <c r="L85" s="885"/>
      <c r="M85" s="885"/>
      <c r="N85" s="885"/>
      <c r="O85" s="885"/>
      <c r="P85" s="885"/>
      <c r="Q85" s="885"/>
      <c r="R85" s="885"/>
      <c r="S85" s="885"/>
      <c r="T85" s="885"/>
      <c r="U85" s="885"/>
      <c r="V85" s="885"/>
      <c r="W85" s="885"/>
      <c r="X85" s="885"/>
      <c r="Y85" s="885"/>
      <c r="Z85" s="885"/>
      <c r="AA85" s="885"/>
      <c r="AB85" s="885"/>
      <c r="AC85" s="885"/>
      <c r="AD85" s="885"/>
      <c r="AE85" s="885"/>
      <c r="AF85" s="885"/>
      <c r="AG85" s="885"/>
      <c r="AH85" s="885"/>
      <c r="AI85" s="885"/>
      <c r="AJ85" s="885"/>
      <c r="AK85" s="886"/>
      <c r="AL85" s="19"/>
      <c r="AM85" s="160"/>
      <c r="AN85" s="160"/>
      <c r="AO85" s="160"/>
      <c r="AP85" s="160"/>
      <c r="AQ85" s="160"/>
      <c r="AR85" s="160"/>
      <c r="AS85" s="160"/>
      <c r="AT85" s="160"/>
      <c r="AU85" s="160"/>
      <c r="AV85" s="160"/>
      <c r="AW85" s="160"/>
      <c r="AX85" s="160"/>
      <c r="AY85" s="160"/>
      <c r="AZ85" s="166"/>
      <c r="BA85" s="904"/>
    </row>
    <row r="86" spans="1:53" ht="28.2" customHeight="1">
      <c r="A86" s="18"/>
      <c r="B86" s="651"/>
      <c r="C86" s="652"/>
      <c r="D86" s="894"/>
      <c r="E86" s="882"/>
      <c r="F86" s="883"/>
      <c r="G86" s="884" t="s">
        <v>88</v>
      </c>
      <c r="H86" s="885"/>
      <c r="I86" s="885"/>
      <c r="J86" s="885"/>
      <c r="K86" s="885"/>
      <c r="L86" s="885"/>
      <c r="M86" s="885"/>
      <c r="N86" s="885"/>
      <c r="O86" s="885"/>
      <c r="P86" s="885"/>
      <c r="Q86" s="885"/>
      <c r="R86" s="885"/>
      <c r="S86" s="885"/>
      <c r="T86" s="885"/>
      <c r="U86" s="885"/>
      <c r="V86" s="885"/>
      <c r="W86" s="885"/>
      <c r="X86" s="885"/>
      <c r="Y86" s="885"/>
      <c r="Z86" s="885"/>
      <c r="AA86" s="885"/>
      <c r="AB86" s="885"/>
      <c r="AC86" s="885"/>
      <c r="AD86" s="885"/>
      <c r="AE86" s="885"/>
      <c r="AF86" s="885"/>
      <c r="AG86" s="885"/>
      <c r="AH86" s="885"/>
      <c r="AI86" s="885"/>
      <c r="AJ86" s="885"/>
      <c r="AK86" s="886"/>
      <c r="AL86" s="19"/>
      <c r="AM86" s="160"/>
      <c r="AN86" s="160"/>
      <c r="AO86" s="160"/>
      <c r="AP86" s="160"/>
      <c r="AQ86" s="160"/>
      <c r="AR86" s="160"/>
      <c r="AS86" s="160"/>
      <c r="AT86" s="160"/>
      <c r="AU86" s="160"/>
      <c r="AV86" s="160"/>
      <c r="AW86" s="160"/>
      <c r="AX86" s="160"/>
      <c r="AY86" s="160"/>
      <c r="AZ86" s="166"/>
      <c r="BA86" s="904"/>
    </row>
    <row r="87" spans="1:53" ht="46.95" customHeight="1">
      <c r="A87" s="18"/>
      <c r="B87" s="651"/>
      <c r="C87" s="652"/>
      <c r="D87" s="894"/>
      <c r="E87" s="882"/>
      <c r="F87" s="883"/>
      <c r="G87" s="884" t="s">
        <v>2258</v>
      </c>
      <c r="H87" s="885"/>
      <c r="I87" s="885"/>
      <c r="J87" s="885"/>
      <c r="K87" s="885"/>
      <c r="L87" s="885"/>
      <c r="M87" s="885"/>
      <c r="N87" s="885"/>
      <c r="O87" s="885"/>
      <c r="P87" s="885"/>
      <c r="Q87" s="885"/>
      <c r="R87" s="885"/>
      <c r="S87" s="885"/>
      <c r="T87" s="885"/>
      <c r="U87" s="885"/>
      <c r="V87" s="885"/>
      <c r="W87" s="885"/>
      <c r="X87" s="885"/>
      <c r="Y87" s="885"/>
      <c r="Z87" s="885"/>
      <c r="AA87" s="885"/>
      <c r="AB87" s="885"/>
      <c r="AC87" s="885"/>
      <c r="AD87" s="885"/>
      <c r="AE87" s="885"/>
      <c r="AF87" s="885"/>
      <c r="AG87" s="885"/>
      <c r="AH87" s="885"/>
      <c r="AI87" s="885"/>
      <c r="AJ87" s="885"/>
      <c r="AK87" s="886"/>
      <c r="AL87" s="19"/>
      <c r="AM87" s="160"/>
      <c r="AN87" s="160"/>
      <c r="AO87" s="160"/>
      <c r="AP87" s="160"/>
      <c r="AQ87" s="160"/>
      <c r="AR87" s="160"/>
      <c r="AS87" s="160"/>
      <c r="AT87" s="160"/>
      <c r="AU87" s="160"/>
      <c r="AV87" s="160"/>
      <c r="AW87" s="160"/>
      <c r="AX87" s="160"/>
      <c r="AY87" s="19"/>
      <c r="AZ87" s="13"/>
      <c r="BA87" s="904"/>
    </row>
    <row r="88" spans="1:53" ht="42.6" customHeight="1">
      <c r="A88" s="18"/>
      <c r="B88" s="651"/>
      <c r="C88" s="652"/>
      <c r="D88" s="894"/>
      <c r="E88" s="882"/>
      <c r="F88" s="883"/>
      <c r="G88" s="884" t="s">
        <v>89</v>
      </c>
      <c r="H88" s="885"/>
      <c r="I88" s="885"/>
      <c r="J88" s="885"/>
      <c r="K88" s="885"/>
      <c r="L88" s="885"/>
      <c r="M88" s="885"/>
      <c r="N88" s="885"/>
      <c r="O88" s="885"/>
      <c r="P88" s="885"/>
      <c r="Q88" s="885"/>
      <c r="R88" s="885"/>
      <c r="S88" s="885"/>
      <c r="T88" s="885"/>
      <c r="U88" s="885"/>
      <c r="V88" s="885"/>
      <c r="W88" s="885"/>
      <c r="X88" s="885"/>
      <c r="Y88" s="885"/>
      <c r="Z88" s="885"/>
      <c r="AA88" s="885"/>
      <c r="AB88" s="885"/>
      <c r="AC88" s="885"/>
      <c r="AD88" s="885"/>
      <c r="AE88" s="885"/>
      <c r="AF88" s="885"/>
      <c r="AG88" s="885"/>
      <c r="AH88" s="885"/>
      <c r="AI88" s="885"/>
      <c r="AJ88" s="885"/>
      <c r="AK88" s="886"/>
      <c r="AL88" s="19"/>
      <c r="AM88" s="160"/>
      <c r="AN88" s="160"/>
      <c r="AO88" s="160"/>
      <c r="AP88" s="160"/>
      <c r="AQ88" s="160"/>
      <c r="AR88" s="160"/>
      <c r="AS88" s="160"/>
      <c r="AT88" s="160"/>
      <c r="AU88" s="160"/>
      <c r="AV88" s="160"/>
      <c r="AW88" s="160"/>
      <c r="AX88" s="160"/>
      <c r="AY88" s="19"/>
      <c r="AZ88" s="13"/>
      <c r="BA88" s="905"/>
    </row>
    <row r="89" spans="1:53" ht="28.2" customHeight="1" thickBot="1">
      <c r="A89" s="18"/>
      <c r="B89" s="895"/>
      <c r="C89" s="896"/>
      <c r="D89" s="897"/>
      <c r="E89" s="887"/>
      <c r="F89" s="888"/>
      <c r="G89" s="890" t="s">
        <v>90</v>
      </c>
      <c r="H89" s="891"/>
      <c r="I89" s="891"/>
      <c r="J89" s="891"/>
      <c r="K89" s="891"/>
      <c r="L89" s="891"/>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2"/>
      <c r="AL89" s="19"/>
      <c r="AM89" s="160"/>
      <c r="AN89" s="160"/>
      <c r="AO89" s="160"/>
      <c r="AP89" s="160"/>
      <c r="AQ89" s="160"/>
      <c r="AR89" s="160"/>
      <c r="AS89" s="160"/>
      <c r="AT89" s="160"/>
      <c r="AU89" s="160"/>
      <c r="AV89" s="160"/>
      <c r="AW89" s="160"/>
      <c r="AX89" s="160"/>
      <c r="AY89" s="19"/>
      <c r="AZ89" s="13"/>
      <c r="BA89" s="523"/>
    </row>
    <row r="90" spans="1:53" ht="24" customHeight="1">
      <c r="A90" s="18"/>
      <c r="B90" s="648" t="s">
        <v>91</v>
      </c>
      <c r="C90" s="649"/>
      <c r="D90" s="893"/>
      <c r="E90" s="898"/>
      <c r="F90" s="899"/>
      <c r="G90" s="884" t="s">
        <v>2259</v>
      </c>
      <c r="H90" s="885"/>
      <c r="I90" s="885"/>
      <c r="J90" s="885"/>
      <c r="K90" s="885"/>
      <c r="L90" s="885"/>
      <c r="M90" s="885"/>
      <c r="N90" s="885"/>
      <c r="O90" s="885"/>
      <c r="P90" s="885"/>
      <c r="Q90" s="885"/>
      <c r="R90" s="885"/>
      <c r="S90" s="885"/>
      <c r="T90" s="885"/>
      <c r="U90" s="885"/>
      <c r="V90" s="885"/>
      <c r="W90" s="885"/>
      <c r="X90" s="885"/>
      <c r="Y90" s="885"/>
      <c r="Z90" s="885"/>
      <c r="AA90" s="885"/>
      <c r="AB90" s="885"/>
      <c r="AC90" s="885"/>
      <c r="AD90" s="885"/>
      <c r="AE90" s="885"/>
      <c r="AF90" s="885"/>
      <c r="AG90" s="885"/>
      <c r="AH90" s="885"/>
      <c r="AI90" s="885"/>
      <c r="AJ90" s="885"/>
      <c r="AK90" s="886"/>
      <c r="AL90" s="167"/>
      <c r="AM90" s="875" t="str">
        <f>IF(AI58="該当", "！この区分（４項目）から２つ以上の取組が選択されていません。",  "！この区分（４項目）から１つ以上の取組が選択されていません。")</f>
        <v>！この区分（４項目）から１つ以上の取組が選択されていません。</v>
      </c>
      <c r="AN90" s="876"/>
      <c r="AO90" s="876"/>
      <c r="AP90" s="876"/>
      <c r="AQ90" s="876"/>
      <c r="AR90" s="876"/>
      <c r="AS90" s="876"/>
      <c r="AT90" s="876"/>
      <c r="AU90" s="876"/>
      <c r="AV90" s="876"/>
      <c r="AW90" s="876"/>
      <c r="AX90" s="877"/>
      <c r="AY90" s="19"/>
      <c r="AZ90" s="13"/>
      <c r="BA90" s="881">
        <f>COUNTIF(E90:F93, "✓")+COUNTIF(E90:F93, "誓約")</f>
        <v>0</v>
      </c>
    </row>
    <row r="91" spans="1:53" ht="27.75" customHeight="1" thickBot="1">
      <c r="A91" s="18"/>
      <c r="B91" s="651"/>
      <c r="C91" s="652"/>
      <c r="D91" s="894"/>
      <c r="E91" s="882"/>
      <c r="F91" s="883"/>
      <c r="G91" s="884" t="s">
        <v>2260</v>
      </c>
      <c r="H91" s="885"/>
      <c r="I91" s="885"/>
      <c r="J91" s="885"/>
      <c r="K91" s="885"/>
      <c r="L91" s="885"/>
      <c r="M91" s="885"/>
      <c r="N91" s="885"/>
      <c r="O91" s="885"/>
      <c r="P91" s="885"/>
      <c r="Q91" s="885"/>
      <c r="R91" s="885"/>
      <c r="S91" s="885"/>
      <c r="T91" s="885"/>
      <c r="U91" s="885"/>
      <c r="V91" s="885"/>
      <c r="W91" s="885"/>
      <c r="X91" s="885"/>
      <c r="Y91" s="885"/>
      <c r="Z91" s="885"/>
      <c r="AA91" s="885"/>
      <c r="AB91" s="885"/>
      <c r="AC91" s="885"/>
      <c r="AD91" s="885"/>
      <c r="AE91" s="885"/>
      <c r="AF91" s="885"/>
      <c r="AG91" s="885"/>
      <c r="AH91" s="885"/>
      <c r="AI91" s="885"/>
      <c r="AJ91" s="885"/>
      <c r="AK91" s="886"/>
      <c r="AL91" s="19"/>
      <c r="AM91" s="878"/>
      <c r="AN91" s="879"/>
      <c r="AO91" s="879"/>
      <c r="AP91" s="879"/>
      <c r="AQ91" s="879"/>
      <c r="AR91" s="879"/>
      <c r="AS91" s="879"/>
      <c r="AT91" s="879"/>
      <c r="AU91" s="879"/>
      <c r="AV91" s="879"/>
      <c r="AW91" s="879"/>
      <c r="AX91" s="880"/>
      <c r="AY91" s="160"/>
      <c r="AZ91" s="166"/>
      <c r="BA91" s="881"/>
    </row>
    <row r="92" spans="1:53" ht="15" customHeight="1">
      <c r="A92" s="18"/>
      <c r="B92" s="651"/>
      <c r="C92" s="652"/>
      <c r="D92" s="894"/>
      <c r="E92" s="882"/>
      <c r="F92" s="883"/>
      <c r="G92" s="884" t="s">
        <v>2255</v>
      </c>
      <c r="H92" s="885"/>
      <c r="I92" s="885"/>
      <c r="J92" s="885"/>
      <c r="K92" s="885"/>
      <c r="L92" s="885"/>
      <c r="M92" s="885"/>
      <c r="N92" s="885"/>
      <c r="O92" s="885"/>
      <c r="P92" s="885"/>
      <c r="Q92" s="885"/>
      <c r="R92" s="885"/>
      <c r="S92" s="885"/>
      <c r="T92" s="885"/>
      <c r="U92" s="885"/>
      <c r="V92" s="885"/>
      <c r="W92" s="885"/>
      <c r="X92" s="885"/>
      <c r="Y92" s="885"/>
      <c r="Z92" s="885"/>
      <c r="AA92" s="885"/>
      <c r="AB92" s="885"/>
      <c r="AC92" s="885"/>
      <c r="AD92" s="885"/>
      <c r="AE92" s="885"/>
      <c r="AF92" s="885"/>
      <c r="AG92" s="885"/>
      <c r="AH92" s="885"/>
      <c r="AI92" s="885"/>
      <c r="AJ92" s="885"/>
      <c r="AK92" s="886"/>
      <c r="AL92" s="19"/>
      <c r="AM92" s="524"/>
      <c r="AN92" s="524"/>
      <c r="AO92" s="524"/>
      <c r="AP92" s="524"/>
      <c r="AQ92" s="524"/>
      <c r="AR92" s="524"/>
      <c r="AS92" s="524"/>
      <c r="AT92" s="524"/>
      <c r="AU92" s="524"/>
      <c r="AV92" s="524"/>
      <c r="AW92" s="524"/>
      <c r="AX92" s="524"/>
      <c r="AY92" s="160"/>
      <c r="AZ92" s="166"/>
      <c r="BA92" s="881"/>
    </row>
    <row r="93" spans="1:53" ht="15" customHeight="1" thickBot="1">
      <c r="A93" s="18"/>
      <c r="B93" s="895"/>
      <c r="C93" s="896"/>
      <c r="D93" s="897"/>
      <c r="E93" s="887"/>
      <c r="F93" s="888"/>
      <c r="G93" s="886" t="s">
        <v>2256</v>
      </c>
      <c r="H93" s="889"/>
      <c r="I93" s="889"/>
      <c r="J93" s="889"/>
      <c r="K93" s="889"/>
      <c r="L93" s="889"/>
      <c r="M93" s="889"/>
      <c r="N93" s="889"/>
      <c r="O93" s="889"/>
      <c r="P93" s="889"/>
      <c r="Q93" s="889"/>
      <c r="R93" s="889"/>
      <c r="S93" s="889"/>
      <c r="T93" s="889"/>
      <c r="U93" s="889"/>
      <c r="V93" s="889"/>
      <c r="W93" s="889"/>
      <c r="X93" s="889"/>
      <c r="Y93" s="889"/>
      <c r="Z93" s="889"/>
      <c r="AA93" s="889"/>
      <c r="AB93" s="889"/>
      <c r="AC93" s="889"/>
      <c r="AD93" s="889"/>
      <c r="AE93" s="889"/>
      <c r="AF93" s="889"/>
      <c r="AG93" s="889"/>
      <c r="AH93" s="889"/>
      <c r="AI93" s="889"/>
      <c r="AJ93" s="889"/>
      <c r="AK93" s="889"/>
      <c r="AL93" s="18"/>
      <c r="AM93" s="524"/>
      <c r="AN93" s="524"/>
      <c r="AO93" s="524"/>
      <c r="AP93" s="524"/>
      <c r="AQ93" s="524"/>
      <c r="AR93" s="524"/>
      <c r="AS93" s="524"/>
      <c r="AT93" s="524"/>
      <c r="AU93" s="524"/>
      <c r="AV93" s="524"/>
      <c r="AW93" s="524"/>
      <c r="AX93" s="524"/>
      <c r="AY93" s="18"/>
      <c r="BA93" s="881"/>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29" t="s">
        <v>92</v>
      </c>
      <c r="C95" s="530"/>
      <c r="D95" s="530"/>
      <c r="E95" s="530"/>
      <c r="F95" s="530"/>
      <c r="G95" s="530"/>
      <c r="H95" s="530"/>
      <c r="I95" s="530"/>
      <c r="J95" s="530"/>
      <c r="K95" s="530"/>
      <c r="L95" s="530"/>
      <c r="M95" s="530"/>
      <c r="N95" s="530"/>
      <c r="O95" s="530"/>
      <c r="P95" s="530"/>
      <c r="Q95" s="530"/>
      <c r="R95" s="530"/>
      <c r="S95" s="530"/>
      <c r="T95" s="530"/>
      <c r="U95" s="530"/>
      <c r="V95" s="530"/>
      <c r="W95" s="530"/>
      <c r="X95" s="530"/>
      <c r="Y95" s="530"/>
      <c r="Z95" s="530"/>
      <c r="AA95" s="530"/>
      <c r="AB95" s="530"/>
      <c r="AC95" s="530"/>
      <c r="AD95" s="530"/>
      <c r="AE95" s="530"/>
      <c r="AF95" s="530"/>
      <c r="AG95" s="530"/>
      <c r="AH95" s="530"/>
      <c r="AI95" s="530"/>
      <c r="AJ95" s="530"/>
      <c r="AK95" s="530"/>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855" t="s">
        <v>2189</v>
      </c>
      <c r="D96" s="855"/>
      <c r="E96" s="855"/>
      <c r="F96" s="855"/>
      <c r="G96" s="855"/>
      <c r="H96" s="855"/>
      <c r="I96" s="855"/>
      <c r="J96" s="855"/>
      <c r="K96" s="855"/>
      <c r="L96" s="855"/>
      <c r="M96" s="855"/>
      <c r="N96" s="855"/>
      <c r="O96" s="855"/>
      <c r="P96" s="855"/>
      <c r="Q96" s="855"/>
      <c r="R96" s="855"/>
      <c r="S96" s="855"/>
      <c r="T96" s="855"/>
      <c r="U96" s="855"/>
      <c r="V96" s="855"/>
      <c r="W96" s="855"/>
      <c r="X96" s="855"/>
      <c r="Y96" s="855"/>
      <c r="Z96" s="855"/>
      <c r="AA96" s="855"/>
      <c r="AB96" s="855"/>
      <c r="AC96" s="855"/>
      <c r="AD96" s="855"/>
      <c r="AE96" s="855"/>
      <c r="AF96" s="855"/>
      <c r="AG96" s="855"/>
      <c r="AH96" s="855"/>
      <c r="AI96" s="855"/>
      <c r="AJ96" s="856"/>
      <c r="AK96" s="514" t="str">
        <f>IF($AI58="該当",IF(OR($F97="✓",$F98="✓"),"○","×"),"×")</f>
        <v>×</v>
      </c>
      <c r="AL96" s="18"/>
      <c r="AY96" s="169"/>
    </row>
    <row r="97" spans="1:56" s="169" customFormat="1" ht="30.6" customHeight="1">
      <c r="A97" s="167"/>
      <c r="B97" s="857" t="s">
        <v>94</v>
      </c>
      <c r="C97" s="858"/>
      <c r="D97" s="858"/>
      <c r="E97" s="859" t="b">
        <v>0</v>
      </c>
      <c r="F97" s="571"/>
      <c r="G97" s="863" t="s">
        <v>2261</v>
      </c>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4"/>
      <c r="AL97" s="19"/>
      <c r="AM97" s="865" t="s">
        <v>93</v>
      </c>
      <c r="AN97" s="866"/>
      <c r="AO97" s="866"/>
      <c r="AP97" s="866"/>
      <c r="AQ97" s="866"/>
      <c r="AR97" s="866"/>
      <c r="AS97" s="866"/>
      <c r="AT97" s="866"/>
      <c r="AU97" s="866"/>
      <c r="AV97" s="866"/>
      <c r="AW97" s="866"/>
      <c r="AX97" s="867"/>
    </row>
    <row r="98" spans="1:56" s="169" customFormat="1" ht="22.95" customHeight="1" thickBot="1">
      <c r="A98" s="167"/>
      <c r="B98" s="860"/>
      <c r="C98" s="861"/>
      <c r="D98" s="861"/>
      <c r="E98" s="862" t="b">
        <v>0</v>
      </c>
      <c r="F98" s="572"/>
      <c r="G98" s="871" t="s">
        <v>95</v>
      </c>
      <c r="H98" s="871"/>
      <c r="I98" s="871"/>
      <c r="J98" s="871"/>
      <c r="K98" s="871"/>
      <c r="L98" s="871"/>
      <c r="M98" s="871"/>
      <c r="N98" s="871"/>
      <c r="O98" s="871"/>
      <c r="P98" s="871"/>
      <c r="Q98" s="871"/>
      <c r="R98" s="871"/>
      <c r="S98" s="871"/>
      <c r="T98" s="871"/>
      <c r="U98" s="871"/>
      <c r="V98" s="871"/>
      <c r="W98" s="871"/>
      <c r="X98" s="871"/>
      <c r="Y98" s="871"/>
      <c r="Z98" s="871"/>
      <c r="AA98" s="871"/>
      <c r="AB98" s="871"/>
      <c r="AC98" s="871"/>
      <c r="AD98" s="871"/>
      <c r="AE98" s="871"/>
      <c r="AF98" s="871"/>
      <c r="AG98" s="871"/>
      <c r="AH98" s="871"/>
      <c r="AI98" s="871"/>
      <c r="AJ98" s="871"/>
      <c r="AK98" s="872"/>
      <c r="AL98" s="18"/>
      <c r="AM98" s="868"/>
      <c r="AN98" s="869"/>
      <c r="AO98" s="869"/>
      <c r="AP98" s="869"/>
      <c r="AQ98" s="869"/>
      <c r="AR98" s="869"/>
      <c r="AS98" s="869"/>
      <c r="AT98" s="869"/>
      <c r="AU98" s="869"/>
      <c r="AV98" s="869"/>
      <c r="AW98" s="869"/>
      <c r="AX98" s="870"/>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73"/>
      <c r="AN100" s="873"/>
      <c r="AO100" s="873"/>
      <c r="AP100" s="873"/>
      <c r="AQ100" s="873"/>
      <c r="AR100" s="873"/>
      <c r="AS100" s="873"/>
      <c r="AT100" s="873"/>
      <c r="AU100" s="873"/>
      <c r="AV100" s="873"/>
      <c r="AW100" s="873"/>
      <c r="AX100" s="873"/>
      <c r="AY100" s="873"/>
      <c r="BA100" s="841" t="s">
        <v>60</v>
      </c>
      <c r="BB100" s="841"/>
      <c r="BC100" s="841"/>
      <c r="BD100" s="841"/>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73"/>
      <c r="AN101" s="873"/>
      <c r="AO101" s="873"/>
      <c r="AP101" s="873"/>
      <c r="AQ101" s="873"/>
      <c r="AR101" s="873"/>
      <c r="AS101" s="873"/>
      <c r="AT101" s="873"/>
      <c r="AU101" s="873"/>
      <c r="AV101" s="873"/>
      <c r="AW101" s="873"/>
      <c r="AX101" s="873"/>
      <c r="AY101" s="873"/>
    </row>
    <row r="102" spans="1:56" ht="229.5" customHeight="1" thickBot="1">
      <c r="A102" s="82"/>
      <c r="B102" s="842" t="s">
        <v>2489</v>
      </c>
      <c r="C102" s="843"/>
      <c r="D102" s="843"/>
      <c r="E102" s="843"/>
      <c r="F102" s="843"/>
      <c r="G102" s="843"/>
      <c r="H102" s="843"/>
      <c r="I102" s="843"/>
      <c r="J102" s="843"/>
      <c r="K102" s="843"/>
      <c r="L102" s="843"/>
      <c r="M102" s="843"/>
      <c r="N102" s="843"/>
      <c r="O102" s="843"/>
      <c r="P102" s="843"/>
      <c r="Q102" s="843"/>
      <c r="R102" s="843"/>
      <c r="S102" s="843"/>
      <c r="T102" s="843"/>
      <c r="U102" s="843"/>
      <c r="V102" s="843"/>
      <c r="W102" s="843"/>
      <c r="X102" s="843"/>
      <c r="Y102" s="843"/>
      <c r="Z102" s="843"/>
      <c r="AA102" s="843"/>
      <c r="AB102" s="843"/>
      <c r="AC102" s="843"/>
      <c r="AD102" s="843"/>
      <c r="AE102" s="843"/>
      <c r="AF102" s="843"/>
      <c r="AG102" s="843"/>
      <c r="AH102" s="843"/>
      <c r="AI102" s="843"/>
      <c r="AJ102" s="843"/>
      <c r="AK102" s="519"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55"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 customHeight="1" thickBot="1">
      <c r="A105" s="553"/>
      <c r="B105" s="511" t="s">
        <v>2498</v>
      </c>
      <c r="C105" s="791" t="s">
        <v>2499</v>
      </c>
      <c r="D105" s="792"/>
      <c r="E105" s="792"/>
      <c r="F105" s="792"/>
      <c r="G105" s="792"/>
      <c r="H105" s="792"/>
      <c r="I105" s="792"/>
      <c r="J105" s="792"/>
      <c r="K105" s="792"/>
      <c r="L105" s="792"/>
      <c r="M105" s="792"/>
      <c r="N105" s="792"/>
      <c r="O105" s="792"/>
      <c r="P105" s="792"/>
      <c r="Q105" s="792"/>
      <c r="R105" s="792"/>
      <c r="S105" s="792"/>
      <c r="T105" s="792"/>
      <c r="U105" s="792"/>
      <c r="V105" s="793"/>
      <c r="W105" s="853">
        <f>'別紙様式2-3（個票（６月以降））'!BO10</f>
        <v>0</v>
      </c>
      <c r="X105" s="854"/>
      <c r="Y105" s="854"/>
      <c r="Z105" s="854"/>
      <c r="AA105" s="554" t="s">
        <v>48</v>
      </c>
      <c r="AB105" s="79" t="s">
        <v>50</v>
      </c>
      <c r="AC105" s="85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 customHeight="1" thickBot="1">
      <c r="A106" s="553"/>
      <c r="B106" s="511" t="s">
        <v>2500</v>
      </c>
      <c r="C106" s="788" t="s">
        <v>2506</v>
      </c>
      <c r="D106" s="789"/>
      <c r="E106" s="789"/>
      <c r="F106" s="789"/>
      <c r="G106" s="789"/>
      <c r="H106" s="789"/>
      <c r="I106" s="789"/>
      <c r="J106" s="789"/>
      <c r="K106" s="789"/>
      <c r="L106" s="789"/>
      <c r="M106" s="789"/>
      <c r="N106" s="789"/>
      <c r="O106" s="789"/>
      <c r="P106" s="789"/>
      <c r="Q106" s="789"/>
      <c r="R106" s="789"/>
      <c r="S106" s="789"/>
      <c r="T106" s="789"/>
      <c r="U106" s="789"/>
      <c r="V106" s="790"/>
      <c r="W106" s="874">
        <f>T32</f>
        <v>0</v>
      </c>
      <c r="X106" s="874"/>
      <c r="Y106" s="874"/>
      <c r="Z106" s="874"/>
      <c r="AA106" s="554" t="s">
        <v>48</v>
      </c>
      <c r="AB106" s="79" t="s">
        <v>50</v>
      </c>
      <c r="AC106" s="852"/>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13" t="s">
        <v>98</v>
      </c>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7"/>
      <c r="AA110" s="527"/>
      <c r="AB110" s="527"/>
      <c r="AC110" s="527"/>
      <c r="AD110" s="528"/>
      <c r="AE110" s="844" t="s">
        <v>99</v>
      </c>
      <c r="AF110" s="845"/>
      <c r="AG110" s="845"/>
      <c r="AH110" s="845"/>
      <c r="AI110" s="845"/>
      <c r="AJ110" s="846"/>
      <c r="AK110" s="519" t="str">
        <f>IF(H6="", "", IF(AND(BA111=TRUE,OR(BA112=TRUE),BA113=TRUE,BA114=TRUE, BA116=TRUE, BA115=TRUE,BA117=TRUE),"○","×"))</f>
        <v/>
      </c>
      <c r="AL110" s="18"/>
      <c r="AM110" s="847" t="s">
        <v>100</v>
      </c>
      <c r="AN110" s="848"/>
      <c r="AO110" s="848"/>
      <c r="AP110" s="848"/>
      <c r="AQ110" s="848"/>
      <c r="AR110" s="848"/>
      <c r="AS110" s="848"/>
      <c r="AT110" s="848"/>
      <c r="AU110" s="848"/>
      <c r="AV110" s="848"/>
      <c r="AW110" s="848"/>
      <c r="AX110" s="848"/>
      <c r="AY110" s="849"/>
      <c r="BA110" s="176"/>
    </row>
    <row r="111" spans="1:56" s="13" customFormat="1" ht="48.75" customHeight="1">
      <c r="A111" s="153"/>
      <c r="B111" s="177"/>
      <c r="C111" s="839" t="s">
        <v>2209</v>
      </c>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788"/>
      <c r="AE111" s="830" t="s">
        <v>101</v>
      </c>
      <c r="AF111" s="831"/>
      <c r="AG111" s="831"/>
      <c r="AH111" s="831"/>
      <c r="AI111" s="831"/>
      <c r="AJ111" s="831"/>
      <c r="AK111" s="850"/>
      <c r="AL111" s="18"/>
      <c r="AM111" s="19"/>
      <c r="AN111" s="524"/>
      <c r="AO111" s="524"/>
      <c r="AP111" s="524"/>
      <c r="AQ111" s="524"/>
      <c r="AR111" s="524"/>
      <c r="AS111" s="524"/>
      <c r="AT111" s="524"/>
      <c r="AU111" s="524"/>
      <c r="AV111" s="524"/>
      <c r="AW111" s="19"/>
      <c r="AX111" s="19"/>
      <c r="AY111" s="19"/>
      <c r="AZ111" s="155"/>
      <c r="BA111" s="178" t="b">
        <v>0</v>
      </c>
      <c r="BB111" s="179"/>
    </row>
    <row r="112" spans="1:56" s="13" customFormat="1" ht="37.200000000000003" customHeight="1">
      <c r="A112" s="19"/>
      <c r="B112" s="180"/>
      <c r="C112" s="839" t="s">
        <v>2263</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788"/>
      <c r="AE112" s="830" t="s">
        <v>101</v>
      </c>
      <c r="AF112" s="831"/>
      <c r="AG112" s="831"/>
      <c r="AH112" s="831"/>
      <c r="AI112" s="831"/>
      <c r="AJ112" s="831"/>
      <c r="AK112" s="831"/>
      <c r="AL112" s="18"/>
      <c r="AM112" s="19"/>
      <c r="AN112" s="524"/>
      <c r="AO112" s="524"/>
      <c r="AP112" s="524"/>
      <c r="AQ112" s="524"/>
      <c r="AR112" s="524"/>
      <c r="AS112" s="524"/>
      <c r="AT112" s="524"/>
      <c r="AU112" s="524"/>
      <c r="AV112" s="524"/>
      <c r="AW112" s="19"/>
      <c r="AX112" s="19"/>
      <c r="AY112" s="19"/>
      <c r="BA112" s="154" t="b">
        <v>0</v>
      </c>
    </row>
    <row r="113" spans="1:53" s="13" customFormat="1" ht="36.6" customHeight="1">
      <c r="A113" s="19"/>
      <c r="B113" s="180"/>
      <c r="C113" s="827" t="s">
        <v>2191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9"/>
      <c r="AE113" s="830" t="s">
        <v>102</v>
      </c>
      <c r="AF113" s="831"/>
      <c r="AG113" s="831"/>
      <c r="AH113" s="831"/>
      <c r="AI113" s="831"/>
      <c r="AJ113" s="831"/>
      <c r="AK113" s="831"/>
      <c r="AL113" s="18"/>
      <c r="AM113" s="19"/>
      <c r="AN113" s="19"/>
      <c r="AO113" s="19"/>
      <c r="AP113" s="524"/>
      <c r="AQ113" s="19"/>
      <c r="AR113" s="19"/>
      <c r="AS113" s="19"/>
      <c r="AT113" s="19"/>
      <c r="AU113" s="19"/>
      <c r="AV113" s="19"/>
      <c r="AW113" s="19"/>
      <c r="AX113" s="19"/>
      <c r="AY113" s="19"/>
      <c r="BA113" s="154" t="b">
        <v>0</v>
      </c>
    </row>
    <row r="114" spans="1:53" s="13" customFormat="1" ht="28.95" customHeight="1">
      <c r="A114" s="19"/>
      <c r="B114" s="180"/>
      <c r="C114" s="827" t="s">
        <v>103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8"/>
      <c r="AA114" s="828"/>
      <c r="AB114" s="828"/>
      <c r="AC114" s="828"/>
      <c r="AD114" s="829"/>
      <c r="AE114" s="837" t="s">
        <v>104</v>
      </c>
      <c r="AF114" s="838"/>
      <c r="AG114" s="838"/>
      <c r="AH114" s="838"/>
      <c r="AI114" s="838"/>
      <c r="AJ114" s="838"/>
      <c r="AK114" s="838"/>
      <c r="AL114" s="18"/>
      <c r="AM114" s="19"/>
      <c r="AN114" s="181"/>
      <c r="AO114" s="181"/>
      <c r="AP114" s="181"/>
      <c r="AQ114" s="19"/>
      <c r="AR114" s="19"/>
      <c r="AS114" s="19"/>
      <c r="AT114" s="19"/>
      <c r="AU114" s="19"/>
      <c r="AV114" s="19"/>
      <c r="AW114" s="19"/>
      <c r="AX114" s="19"/>
      <c r="AY114" s="19"/>
      <c r="BA114" s="154" t="b">
        <v>0</v>
      </c>
    </row>
    <row r="115" spans="1:53" s="13" customFormat="1" ht="22.2" customHeight="1">
      <c r="A115" s="19"/>
      <c r="B115" s="180"/>
      <c r="C115" s="827" t="s">
        <v>105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9"/>
      <c r="AE115" s="830" t="s">
        <v>106</v>
      </c>
      <c r="AF115" s="831"/>
      <c r="AG115" s="831"/>
      <c r="AH115" s="831"/>
      <c r="AI115" s="831"/>
      <c r="AJ115" s="831"/>
      <c r="AK115" s="831"/>
      <c r="AL115" s="18"/>
      <c r="AM115" s="19"/>
      <c r="AN115" s="181"/>
      <c r="AO115" s="181"/>
      <c r="AP115" s="181"/>
      <c r="AQ115" s="19"/>
      <c r="AR115" s="19"/>
      <c r="AS115" s="19"/>
      <c r="AT115" s="19"/>
      <c r="AU115" s="19"/>
      <c r="AV115" s="19"/>
      <c r="AW115" s="19"/>
      <c r="AX115" s="19"/>
      <c r="AY115" s="19"/>
      <c r="BA115" s="154" t="b">
        <v>0</v>
      </c>
    </row>
    <row r="116" spans="1:53" s="13" customFormat="1" ht="22.2" customHeight="1">
      <c r="A116" s="19"/>
      <c r="B116" s="182"/>
      <c r="C116" s="832" t="s">
        <v>107</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3"/>
      <c r="AA116" s="833"/>
      <c r="AB116" s="833"/>
      <c r="AC116" s="833"/>
      <c r="AD116" s="834"/>
      <c r="AE116" s="835" t="s">
        <v>108</v>
      </c>
      <c r="AF116" s="836"/>
      <c r="AG116" s="836"/>
      <c r="AH116" s="836"/>
      <c r="AI116" s="836"/>
      <c r="AJ116" s="836"/>
      <c r="AK116" s="836"/>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27" t="s">
        <v>109</v>
      </c>
      <c r="D117" s="828"/>
      <c r="E117" s="828"/>
      <c r="F117" s="828"/>
      <c r="G117" s="828"/>
      <c r="H117" s="828"/>
      <c r="I117" s="828"/>
      <c r="J117" s="828"/>
      <c r="K117" s="828"/>
      <c r="L117" s="828"/>
      <c r="M117" s="828"/>
      <c r="N117" s="828"/>
      <c r="O117" s="828"/>
      <c r="P117" s="828"/>
      <c r="Q117" s="828"/>
      <c r="R117" s="828"/>
      <c r="S117" s="828"/>
      <c r="T117" s="828"/>
      <c r="U117" s="828"/>
      <c r="V117" s="828"/>
      <c r="W117" s="828"/>
      <c r="X117" s="828"/>
      <c r="Y117" s="828"/>
      <c r="Z117" s="828"/>
      <c r="AA117" s="828"/>
      <c r="AB117" s="828"/>
      <c r="AC117" s="828"/>
      <c r="AD117" s="829"/>
      <c r="AE117" s="837" t="s">
        <v>104</v>
      </c>
      <c r="AF117" s="838"/>
      <c r="AG117" s="838"/>
      <c r="AH117" s="838"/>
      <c r="AI117" s="838"/>
      <c r="AJ117" s="838"/>
      <c r="AK117" s="838"/>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21" t="s">
        <v>2487</v>
      </c>
      <c r="D120" s="821"/>
      <c r="E120" s="821"/>
      <c r="F120" s="821"/>
      <c r="G120" s="821"/>
      <c r="H120" s="821"/>
      <c r="I120" s="821"/>
      <c r="J120" s="821"/>
      <c r="K120" s="821"/>
      <c r="L120" s="821"/>
      <c r="M120" s="821"/>
      <c r="N120" s="821"/>
      <c r="O120" s="821"/>
      <c r="P120" s="821"/>
      <c r="Q120" s="821"/>
      <c r="R120" s="821"/>
      <c r="S120" s="821"/>
      <c r="T120" s="821"/>
      <c r="U120" s="821"/>
      <c r="V120" s="821"/>
      <c r="W120" s="821"/>
      <c r="X120" s="821"/>
      <c r="Y120" s="821"/>
      <c r="Z120" s="821"/>
      <c r="AA120" s="821"/>
      <c r="AB120" s="821"/>
      <c r="AC120" s="821"/>
      <c r="AD120" s="821"/>
      <c r="AE120" s="821"/>
      <c r="AF120" s="821"/>
      <c r="AG120" s="821"/>
      <c r="AH120" s="821"/>
      <c r="AI120" s="821"/>
      <c r="AJ120" s="821"/>
      <c r="AK120" s="821"/>
      <c r="AL120" s="18"/>
      <c r="AM120" s="19"/>
      <c r="AN120" s="19"/>
      <c r="AO120" s="19"/>
      <c r="AP120" s="19"/>
      <c r="AQ120" s="19"/>
      <c r="AR120" s="19"/>
      <c r="AS120" s="19"/>
      <c r="AT120" s="19"/>
      <c r="AU120" s="19"/>
      <c r="AV120" s="19"/>
      <c r="AW120" s="19"/>
      <c r="AX120" s="19"/>
      <c r="AY120" s="19"/>
    </row>
    <row r="121" spans="1:53" s="13" customFormat="1" ht="5.4" customHeight="1" thickBot="1">
      <c r="A121" s="19"/>
      <c r="B121" s="184"/>
      <c r="C121" s="521"/>
      <c r="D121" s="521"/>
      <c r="E121" s="521"/>
      <c r="F121" s="521"/>
      <c r="G121" s="521"/>
      <c r="H121" s="521"/>
      <c r="I121" s="521"/>
      <c r="J121" s="521"/>
      <c r="K121" s="521"/>
      <c r="L121" s="521"/>
      <c r="M121" s="521"/>
      <c r="N121" s="521"/>
      <c r="O121" s="521"/>
      <c r="P121" s="521"/>
      <c r="Q121" s="521"/>
      <c r="R121" s="521"/>
      <c r="S121" s="521"/>
      <c r="T121" s="521"/>
      <c r="U121" s="521"/>
      <c r="V121" s="521"/>
      <c r="W121" s="521"/>
      <c r="X121" s="521"/>
      <c r="Y121" s="521"/>
      <c r="Z121" s="521"/>
      <c r="AA121" s="521"/>
      <c r="AB121" s="521"/>
      <c r="AC121" s="521"/>
      <c r="AD121" s="521"/>
      <c r="AE121" s="521"/>
      <c r="AF121" s="521"/>
      <c r="AG121" s="521"/>
      <c r="AH121" s="521"/>
      <c r="AI121" s="521"/>
      <c r="AJ121" s="521"/>
      <c r="AK121" s="521"/>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14"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22" t="s">
        <v>112</v>
      </c>
      <c r="D124" s="822"/>
      <c r="E124" s="822"/>
      <c r="F124" s="822"/>
      <c r="G124" s="822"/>
      <c r="H124" s="822"/>
      <c r="I124" s="822"/>
      <c r="J124" s="822"/>
      <c r="K124" s="822"/>
      <c r="L124" s="822"/>
      <c r="M124" s="822"/>
      <c r="N124" s="822"/>
      <c r="O124" s="822"/>
      <c r="P124" s="822"/>
      <c r="Q124" s="822"/>
      <c r="R124" s="822"/>
      <c r="S124" s="822"/>
      <c r="T124" s="822"/>
      <c r="U124" s="822"/>
      <c r="V124" s="822"/>
      <c r="W124" s="822"/>
      <c r="X124" s="822"/>
      <c r="Y124" s="822"/>
      <c r="Z124" s="822"/>
      <c r="AA124" s="822"/>
      <c r="AB124" s="822"/>
      <c r="AC124" s="822"/>
      <c r="AD124" s="822"/>
      <c r="AE124" s="822"/>
      <c r="AF124" s="822"/>
      <c r="AG124" s="822"/>
      <c r="AH124" s="822"/>
      <c r="AI124" s="822"/>
      <c r="AJ124" s="822"/>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23"/>
      <c r="F126" s="824"/>
      <c r="G126" s="189" t="s">
        <v>114</v>
      </c>
      <c r="H126" s="823"/>
      <c r="I126" s="824"/>
      <c r="J126" s="189" t="s">
        <v>115</v>
      </c>
      <c r="K126" s="823"/>
      <c r="L126" s="824"/>
      <c r="M126" s="189" t="s">
        <v>116</v>
      </c>
      <c r="N126" s="15"/>
      <c r="O126" s="825" t="s">
        <v>40</v>
      </c>
      <c r="P126" s="825"/>
      <c r="Q126" s="825"/>
      <c r="R126" s="826" t="str">
        <f>IF(H6="","",H6)</f>
        <v/>
      </c>
      <c r="S126" s="826"/>
      <c r="T126" s="826"/>
      <c r="U126" s="826"/>
      <c r="V126" s="826"/>
      <c r="W126" s="826"/>
      <c r="X126" s="826"/>
      <c r="Y126" s="826"/>
      <c r="Z126" s="826"/>
      <c r="AA126" s="826"/>
      <c r="AB126" s="826"/>
      <c r="AC126" s="826"/>
      <c r="AD126" s="826"/>
      <c r="AE126" s="826"/>
      <c r="AF126" s="826"/>
      <c r="AG126" s="826"/>
      <c r="AH126" s="826"/>
      <c r="AI126" s="826"/>
      <c r="AJ126" s="190"/>
      <c r="AK126" s="191"/>
      <c r="AL126" s="192"/>
      <c r="AM126" s="18"/>
      <c r="AN126" s="18"/>
      <c r="AO126" s="18"/>
      <c r="AP126" s="18"/>
      <c r="AQ126" s="18"/>
      <c r="AR126" s="18"/>
      <c r="AS126" s="18"/>
      <c r="AT126" s="18"/>
      <c r="AU126" s="18"/>
      <c r="AV126" s="18"/>
      <c r="AW126" s="138"/>
      <c r="AX126" s="18"/>
      <c r="AY126" s="18"/>
      <c r="AZ126"/>
    </row>
    <row r="127" spans="1:53" s="13" customFormat="1" ht="14.4" customHeight="1">
      <c r="A127" s="18"/>
      <c r="B127" s="103"/>
      <c r="C127" s="193"/>
      <c r="D127" s="189"/>
      <c r="E127" s="189"/>
      <c r="F127" s="189"/>
      <c r="G127" s="189"/>
      <c r="H127" s="189"/>
      <c r="I127" s="189"/>
      <c r="J127" s="189"/>
      <c r="K127" s="189"/>
      <c r="L127" s="189"/>
      <c r="M127" s="189"/>
      <c r="N127" s="817" t="s">
        <v>117</v>
      </c>
      <c r="O127" s="817"/>
      <c r="P127" s="817"/>
      <c r="Q127" s="817"/>
      <c r="R127" s="818" t="s">
        <v>17</v>
      </c>
      <c r="S127" s="818"/>
      <c r="T127" s="819" t="str">
        <f>IF(基本情報入力シート!L20="", "", 基本情報入力シート!L20)</f>
        <v/>
      </c>
      <c r="U127" s="819"/>
      <c r="V127" s="819"/>
      <c r="W127" s="819"/>
      <c r="X127" s="819"/>
      <c r="Y127" s="820" t="s">
        <v>18</v>
      </c>
      <c r="Z127" s="820"/>
      <c r="AA127" s="819" t="str">
        <f>IF(基本情報入力シート!L21="", "", 基本情報入力シート!L21)</f>
        <v/>
      </c>
      <c r="AB127" s="819"/>
      <c r="AC127" s="819"/>
      <c r="AD127" s="819"/>
      <c r="AE127" s="819"/>
      <c r="AF127" s="819"/>
      <c r="AG127" s="819"/>
      <c r="AH127" s="819"/>
      <c r="AI127" s="819"/>
      <c r="AJ127" s="193"/>
      <c r="AK127" s="194"/>
      <c r="AL127" s="192"/>
      <c r="AM127" s="192"/>
      <c r="AN127" s="18"/>
      <c r="AO127" s="18"/>
      <c r="AP127" s="18"/>
      <c r="AQ127" s="18"/>
      <c r="AR127" s="18"/>
      <c r="AS127" s="18"/>
      <c r="AT127" s="18"/>
      <c r="AU127" s="18"/>
      <c r="AV127" s="18"/>
      <c r="AW127" s="138"/>
      <c r="AX127" s="18"/>
      <c r="AY127" s="18"/>
      <c r="AZ127"/>
      <c r="BA127"/>
    </row>
    <row r="128" spans="1:53" ht="5.4"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5"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779" t="s">
        <v>122</v>
      </c>
      <c r="C134" s="780"/>
      <c r="D134" s="780"/>
      <c r="E134" s="780"/>
      <c r="F134" s="780"/>
      <c r="G134" s="780"/>
      <c r="H134" s="780"/>
      <c r="I134" s="780"/>
      <c r="J134" s="780"/>
      <c r="K134" s="780"/>
      <c r="L134" s="780"/>
      <c r="M134" s="780"/>
      <c r="N134" s="780"/>
      <c r="O134" s="780"/>
      <c r="P134" s="780"/>
      <c r="Q134" s="780"/>
      <c r="R134" s="780"/>
      <c r="S134" s="780"/>
      <c r="T134" s="780"/>
      <c r="U134" s="780"/>
      <c r="V134" s="780"/>
      <c r="W134" s="780"/>
      <c r="X134" s="780"/>
      <c r="Y134" s="780"/>
      <c r="Z134" s="780"/>
      <c r="AA134" s="780"/>
      <c r="AB134" s="780"/>
      <c r="AC134" s="780"/>
      <c r="AD134" s="780"/>
      <c r="AE134" s="780"/>
      <c r="AF134" s="780"/>
      <c r="AG134" s="780"/>
      <c r="AH134" s="780"/>
      <c r="AI134" s="780"/>
      <c r="AJ134" s="780"/>
      <c r="AK134" s="781"/>
      <c r="AL134" s="18"/>
    </row>
    <row r="135" spans="1:52">
      <c r="A135" s="18"/>
      <c r="B135" s="811" t="s">
        <v>2190</v>
      </c>
      <c r="C135" s="812"/>
      <c r="D135" s="812"/>
      <c r="E135" s="812"/>
      <c r="F135" s="812"/>
      <c r="G135" s="812"/>
      <c r="H135" s="812"/>
      <c r="I135" s="812"/>
      <c r="J135" s="812"/>
      <c r="K135" s="812"/>
      <c r="L135" s="812"/>
      <c r="M135" s="812"/>
      <c r="N135" s="812"/>
      <c r="O135" s="812"/>
      <c r="P135" s="812"/>
      <c r="Q135" s="812"/>
      <c r="R135" s="812"/>
      <c r="S135" s="812"/>
      <c r="T135" s="812"/>
      <c r="U135" s="812"/>
      <c r="V135" s="812"/>
      <c r="W135" s="812"/>
      <c r="X135" s="812"/>
      <c r="Y135" s="812"/>
      <c r="Z135" s="812"/>
      <c r="AA135" s="812"/>
      <c r="AB135" s="812"/>
      <c r="AC135" s="812"/>
      <c r="AD135" s="812"/>
      <c r="AE135" s="812"/>
      <c r="AF135" s="812"/>
      <c r="AG135" s="812"/>
      <c r="AH135" s="812"/>
      <c r="AI135" s="812"/>
      <c r="AJ135" s="8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779" t="s">
        <v>2264</v>
      </c>
      <c r="C137" s="780"/>
      <c r="D137" s="780"/>
      <c r="E137" s="780"/>
      <c r="F137" s="780"/>
      <c r="G137" s="780"/>
      <c r="H137" s="780"/>
      <c r="I137" s="780"/>
      <c r="J137" s="780"/>
      <c r="K137" s="780"/>
      <c r="L137" s="780"/>
      <c r="M137" s="780"/>
      <c r="N137" s="780"/>
      <c r="O137" s="780"/>
      <c r="P137" s="780"/>
      <c r="Q137" s="780"/>
      <c r="R137" s="780"/>
      <c r="S137" s="780"/>
      <c r="T137" s="780"/>
      <c r="U137" s="780"/>
      <c r="V137" s="780"/>
      <c r="W137" s="780"/>
      <c r="X137" s="780"/>
      <c r="Y137" s="780"/>
      <c r="Z137" s="780"/>
      <c r="AA137" s="780"/>
      <c r="AB137" s="780"/>
      <c r="AC137" s="780"/>
      <c r="AD137" s="780"/>
      <c r="AE137" s="780"/>
      <c r="AF137" s="780"/>
      <c r="AG137" s="780"/>
      <c r="AH137" s="780"/>
      <c r="AI137" s="780"/>
      <c r="AJ137" s="780"/>
      <c r="AK137" s="781"/>
      <c r="AL137" s="18"/>
    </row>
    <row r="138" spans="1:52" s="169" customFormat="1" ht="15" customHeight="1">
      <c r="A138" s="167"/>
      <c r="B138" s="207" t="s">
        <v>123</v>
      </c>
      <c r="C138" s="814" t="s">
        <v>124</v>
      </c>
      <c r="D138" s="815"/>
      <c r="E138" s="815"/>
      <c r="F138" s="815"/>
      <c r="G138" s="815"/>
      <c r="H138" s="815"/>
      <c r="I138" s="816"/>
      <c r="J138" s="803" t="s">
        <v>125</v>
      </c>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4"/>
      <c r="AK138" s="206" t="str">
        <f>IF(H6="", "",IF(AND(AK30="○", AB31="○"), "○", "×"))</f>
        <v/>
      </c>
      <c r="AL138" s="18"/>
    </row>
    <row r="139" spans="1:52" s="169" customFormat="1" ht="25.95" customHeight="1">
      <c r="A139" s="167"/>
      <c r="B139" s="207" t="s">
        <v>126</v>
      </c>
      <c r="C139" s="808" t="s">
        <v>127</v>
      </c>
      <c r="D139" s="809"/>
      <c r="E139" s="809"/>
      <c r="F139" s="809"/>
      <c r="G139" s="809"/>
      <c r="H139" s="809"/>
      <c r="I139" s="810"/>
      <c r="J139" s="801" t="s">
        <v>128</v>
      </c>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2"/>
      <c r="AK139" s="206" t="str">
        <f>IF(H6="","",IF(OR(AK38="○",AND(AK38="×",AK39="✓")),"○","×"))</f>
        <v/>
      </c>
      <c r="AL139" s="208"/>
    </row>
    <row r="140" spans="1:52" s="169" customFormat="1" ht="24" customHeight="1">
      <c r="A140" s="19"/>
      <c r="B140" s="525" t="s">
        <v>129</v>
      </c>
      <c r="C140" s="808" t="s">
        <v>130</v>
      </c>
      <c r="D140" s="809"/>
      <c r="E140" s="809"/>
      <c r="F140" s="809"/>
      <c r="G140" s="809"/>
      <c r="H140" s="809"/>
      <c r="I140" s="810"/>
      <c r="J140" s="801" t="s">
        <v>131</v>
      </c>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2"/>
      <c r="AK140" s="206" t="str">
        <f>IF(H6="","",IF(BA42=0,"",IF(OR(AK42="○",AND(AK42="×",AK43="✓")),"○","×")))</f>
        <v/>
      </c>
      <c r="AL140" s="18"/>
    </row>
    <row r="141" spans="1:52" s="13" customFormat="1" ht="26.25" customHeight="1">
      <c r="A141" s="19"/>
      <c r="B141" s="525" t="s">
        <v>132</v>
      </c>
      <c r="C141" s="808" t="s">
        <v>133</v>
      </c>
      <c r="D141" s="809"/>
      <c r="E141" s="809"/>
      <c r="F141" s="809"/>
      <c r="G141" s="809"/>
      <c r="H141" s="809"/>
      <c r="I141" s="810"/>
      <c r="J141" s="801" t="s">
        <v>2507</v>
      </c>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2"/>
      <c r="AK141" s="206" t="str">
        <f>IF(H6="","",IF(AND(BA46=0,BE46=0),"",IF(AK46="○","○","×")))</f>
        <v/>
      </c>
      <c r="AL141" s="18"/>
    </row>
    <row r="142" spans="1:52" s="13" customFormat="1" ht="18" customHeight="1">
      <c r="A142" s="19"/>
      <c r="B142" s="525" t="s">
        <v>134</v>
      </c>
      <c r="C142" s="808" t="s">
        <v>135</v>
      </c>
      <c r="D142" s="809"/>
      <c r="E142" s="809"/>
      <c r="F142" s="809"/>
      <c r="G142" s="809"/>
      <c r="H142" s="809"/>
      <c r="I142" s="810"/>
      <c r="J142" s="803" t="s">
        <v>2265</v>
      </c>
      <c r="K142" s="803"/>
      <c r="L142" s="803"/>
      <c r="M142" s="803"/>
      <c r="N142" s="803"/>
      <c r="O142" s="803"/>
      <c r="P142" s="803"/>
      <c r="Q142" s="803"/>
      <c r="R142" s="803"/>
      <c r="S142" s="803"/>
      <c r="T142" s="803"/>
      <c r="U142" s="803"/>
      <c r="V142" s="803"/>
      <c r="W142" s="803"/>
      <c r="X142" s="803"/>
      <c r="Y142" s="803"/>
      <c r="Z142" s="803"/>
      <c r="AA142" s="803"/>
      <c r="AB142" s="803"/>
      <c r="AC142" s="803"/>
      <c r="AD142" s="803"/>
      <c r="AE142" s="803"/>
      <c r="AF142" s="803"/>
      <c r="AG142" s="803"/>
      <c r="AH142" s="803"/>
      <c r="AI142" s="803"/>
      <c r="AJ142" s="804"/>
      <c r="AK142" s="206" t="str">
        <f>IF(H6="","",IF(AND(BA51=0,BE51=0),"",IF(AK51="○","○","×")))</f>
        <v/>
      </c>
      <c r="AL142" s="208"/>
    </row>
    <row r="143" spans="1:52" s="13" customFormat="1" ht="22.2" customHeight="1">
      <c r="A143" s="19"/>
      <c r="B143" s="794" t="s">
        <v>136</v>
      </c>
      <c r="C143" s="795" t="s">
        <v>137</v>
      </c>
      <c r="D143" s="796"/>
      <c r="E143" s="796"/>
      <c r="F143" s="796"/>
      <c r="G143" s="796"/>
      <c r="H143" s="796"/>
      <c r="I143" s="797"/>
      <c r="J143" s="801" t="s">
        <v>2192</v>
      </c>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2"/>
      <c r="AK143" s="206" t="str">
        <f>IF(H6="", "",IF(OR(AK54="○", AK56="○"), "○", "×"))</f>
        <v/>
      </c>
      <c r="AL143" s="18"/>
    </row>
    <row r="144" spans="1:52" s="13" customFormat="1">
      <c r="A144" s="19"/>
      <c r="B144" s="794"/>
      <c r="C144" s="798"/>
      <c r="D144" s="799"/>
      <c r="E144" s="799"/>
      <c r="F144" s="799"/>
      <c r="G144" s="799"/>
      <c r="H144" s="799"/>
      <c r="I144" s="800"/>
      <c r="J144" s="803" t="s">
        <v>2266</v>
      </c>
      <c r="K144" s="803"/>
      <c r="L144" s="803"/>
      <c r="M144" s="803"/>
      <c r="N144" s="803"/>
      <c r="O144" s="803"/>
      <c r="P144" s="803"/>
      <c r="Q144" s="803"/>
      <c r="R144" s="803"/>
      <c r="S144" s="803"/>
      <c r="T144" s="803"/>
      <c r="U144" s="803"/>
      <c r="V144" s="803"/>
      <c r="W144" s="803"/>
      <c r="X144" s="803"/>
      <c r="Y144" s="803"/>
      <c r="Z144" s="803"/>
      <c r="AA144" s="803"/>
      <c r="AB144" s="803"/>
      <c r="AC144" s="803"/>
      <c r="AD144" s="803"/>
      <c r="AE144" s="803"/>
      <c r="AF144" s="803"/>
      <c r="AG144" s="803"/>
      <c r="AH144" s="803"/>
      <c r="AI144" s="803"/>
      <c r="AJ144" s="804"/>
      <c r="AK144" s="206" t="str">
        <f>IF(H6="", "", AK96)</f>
        <v/>
      </c>
      <c r="AL144" s="18"/>
    </row>
    <row r="145" spans="1:38" ht="15" customHeight="1">
      <c r="A145" s="18"/>
      <c r="B145" s="371" t="s">
        <v>138</v>
      </c>
      <c r="C145" s="805" t="s">
        <v>139</v>
      </c>
      <c r="D145" s="805"/>
      <c r="E145" s="805"/>
      <c r="F145" s="805"/>
      <c r="G145" s="805"/>
      <c r="H145" s="805"/>
      <c r="I145" s="805"/>
      <c r="J145" s="806" t="s">
        <v>140</v>
      </c>
      <c r="K145" s="806"/>
      <c r="L145" s="806"/>
      <c r="M145" s="806"/>
      <c r="N145" s="806"/>
      <c r="O145" s="806"/>
      <c r="P145" s="806"/>
      <c r="Q145" s="806"/>
      <c r="R145" s="806"/>
      <c r="S145" s="806"/>
      <c r="T145" s="806"/>
      <c r="U145" s="806"/>
      <c r="V145" s="806"/>
      <c r="W145" s="806"/>
      <c r="X145" s="806"/>
      <c r="Y145" s="806"/>
      <c r="Z145" s="806"/>
      <c r="AA145" s="806"/>
      <c r="AB145" s="806"/>
      <c r="AC145" s="806"/>
      <c r="AD145" s="806"/>
      <c r="AE145" s="806"/>
      <c r="AF145" s="806"/>
      <c r="AG145" s="806"/>
      <c r="AH145" s="806"/>
      <c r="AI145" s="806"/>
      <c r="AJ145" s="807"/>
      <c r="AK145" s="37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779" t="s">
        <v>141</v>
      </c>
      <c r="C147" s="780"/>
      <c r="D147" s="780"/>
      <c r="E147" s="780"/>
      <c r="F147" s="780"/>
      <c r="G147" s="780"/>
      <c r="H147" s="780"/>
      <c r="I147" s="780"/>
      <c r="J147" s="780"/>
      <c r="K147" s="780"/>
      <c r="L147" s="780"/>
      <c r="M147" s="780"/>
      <c r="N147" s="780"/>
      <c r="O147" s="780"/>
      <c r="P147" s="780"/>
      <c r="Q147" s="780"/>
      <c r="R147" s="780"/>
      <c r="S147" s="780"/>
      <c r="T147" s="780"/>
      <c r="U147" s="780"/>
      <c r="V147" s="780"/>
      <c r="W147" s="780"/>
      <c r="X147" s="780"/>
      <c r="Y147" s="780"/>
      <c r="Z147" s="780"/>
      <c r="AA147" s="780"/>
      <c r="AB147" s="780"/>
      <c r="AC147" s="780"/>
      <c r="AD147" s="780"/>
      <c r="AE147" s="780"/>
      <c r="AF147" s="780"/>
      <c r="AG147" s="780"/>
      <c r="AH147" s="780"/>
      <c r="AI147" s="780"/>
      <c r="AJ147" s="780"/>
      <c r="AK147" s="781"/>
      <c r="AL147" s="18"/>
    </row>
    <row r="148" spans="1:38" ht="13.2" customHeight="1">
      <c r="A148" s="18"/>
      <c r="B148" s="209" t="s">
        <v>52</v>
      </c>
      <c r="C148" s="782" t="s">
        <v>142</v>
      </c>
      <c r="D148" s="783"/>
      <c r="E148" s="783"/>
      <c r="F148" s="783"/>
      <c r="G148" s="783"/>
      <c r="H148" s="783"/>
      <c r="I148" s="783"/>
      <c r="J148" s="783"/>
      <c r="K148" s="783"/>
      <c r="L148" s="783"/>
      <c r="M148" s="783"/>
      <c r="N148" s="783"/>
      <c r="O148" s="783"/>
      <c r="P148" s="783"/>
      <c r="Q148" s="783"/>
      <c r="R148" s="783"/>
      <c r="S148" s="783"/>
      <c r="T148" s="783"/>
      <c r="U148" s="783"/>
      <c r="V148" s="783"/>
      <c r="W148" s="783"/>
      <c r="X148" s="783"/>
      <c r="Y148" s="783"/>
      <c r="Z148" s="783"/>
      <c r="AA148" s="783"/>
      <c r="AB148" s="783"/>
      <c r="AC148" s="783"/>
      <c r="AD148" s="783"/>
      <c r="AE148" s="783"/>
      <c r="AF148" s="783"/>
      <c r="AG148" s="783"/>
      <c r="AH148" s="783"/>
      <c r="AI148" s="783"/>
      <c r="AJ148" s="784"/>
      <c r="AK148" s="206" t="str">
        <f>IF(H6="", "",AK110)</f>
        <v/>
      </c>
      <c r="AL148" s="18"/>
    </row>
    <row r="149" spans="1:38" ht="13.2" customHeight="1">
      <c r="A149" s="18"/>
      <c r="B149" s="210" t="s">
        <v>52</v>
      </c>
      <c r="C149" s="785" t="s">
        <v>143</v>
      </c>
      <c r="D149" s="786"/>
      <c r="E149" s="786"/>
      <c r="F149" s="786"/>
      <c r="G149" s="786"/>
      <c r="H149" s="786"/>
      <c r="I149" s="786"/>
      <c r="J149" s="786"/>
      <c r="K149" s="786"/>
      <c r="L149" s="786"/>
      <c r="M149" s="786"/>
      <c r="N149" s="786"/>
      <c r="O149" s="786"/>
      <c r="P149" s="786"/>
      <c r="Q149" s="786"/>
      <c r="R149" s="786"/>
      <c r="S149" s="786"/>
      <c r="T149" s="786"/>
      <c r="U149" s="786"/>
      <c r="V149" s="786"/>
      <c r="W149" s="786"/>
      <c r="X149" s="786"/>
      <c r="Y149" s="786"/>
      <c r="Z149" s="786"/>
      <c r="AA149" s="786"/>
      <c r="AB149" s="786"/>
      <c r="AC149" s="786"/>
      <c r="AD149" s="786"/>
      <c r="AE149" s="786"/>
      <c r="AF149" s="786"/>
      <c r="AG149" s="786"/>
      <c r="AH149" s="786"/>
      <c r="AI149" s="786"/>
      <c r="AJ149" s="787"/>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4"/>
  <conditionalFormatting sqref="A101:AJ101 A102:B102 AK102">
    <cfRule type="expression" dxfId="49" priority="30">
      <formula>AND($C$60=0,#REF!&lt;&gt;"")</formula>
    </cfRule>
  </conditionalFormatting>
  <conditionalFormatting sqref="B102 AK102">
    <cfRule type="expression" dxfId="48" priority="29">
      <formula>AND($L$60=0,#REF!&lt;&gt;"")</formula>
    </cfRule>
  </conditionalFormatting>
  <conditionalFormatting sqref="B23:Z24">
    <cfRule type="expression" dxfId="47" priority="3">
      <formula>$Y$21="○"</formula>
    </cfRule>
  </conditionalFormatting>
  <conditionalFormatting sqref="B54:AJ54">
    <cfRule type="expression" dxfId="46" priority="8">
      <formula>AND(#REF!=0,#REF!=0)</formula>
    </cfRule>
  </conditionalFormatting>
  <conditionalFormatting sqref="B55:AJ55">
    <cfRule type="expression" dxfId="45" priority="11">
      <formula>AK54="○"</formula>
    </cfRule>
  </conditionalFormatting>
  <conditionalFormatting sqref="B42:AK43">
    <cfRule type="expression" dxfId="44" priority="32">
      <formula>AND($BA$42=0, $H$6&lt;&gt;"")</formula>
    </cfRule>
  </conditionalFormatting>
  <conditionalFormatting sqref="B46:AK48 B95:AK95 B96:C96 AK96 B97:AK98">
    <cfRule type="expression" dxfId="43" priority="43">
      <formula>AND($BA$46=0,$BE$46=0,$H$6&lt;&gt;"")</formula>
    </cfRule>
  </conditionalFormatting>
  <conditionalFormatting sqref="B47:AK47">
    <cfRule type="expression" dxfId="42" priority="25">
      <formula>AND($BA$42=0, $H$6&lt;&gt;"")</formula>
    </cfRule>
  </conditionalFormatting>
  <conditionalFormatting sqref="B51:AK51">
    <cfRule type="expression" dxfId="41" priority="44">
      <formula>AND($BA$51=0,$BE$51=0,$H$6&lt;&gt;"")</formula>
    </cfRule>
  </conditionalFormatting>
  <conditionalFormatting sqref="B55:AK55">
    <cfRule type="expression" dxfId="40" priority="12">
      <formula>AND($BA$42=0, $BE$42=0,$H$6&lt;&gt;"")</formula>
    </cfRule>
    <cfRule type="expression" dxfId="39" priority="23">
      <formula>AND($BA$46=0, $BE$46=0,$H$6&lt;&gt;"")</formula>
    </cfRule>
  </conditionalFormatting>
  <conditionalFormatting sqref="F97:F98">
    <cfRule type="expression" dxfId="38" priority="9">
      <formula>$AI$58=""</formula>
    </cfRule>
  </conditionalFormatting>
  <conditionalFormatting sqref="G65:G94">
    <cfRule type="expression" dxfId="37" priority="28">
      <formula>AND($C$75=0,#REF!&lt;&gt;"")</formula>
    </cfRule>
  </conditionalFormatting>
  <conditionalFormatting sqref="Y21:Y22">
    <cfRule type="expression" dxfId="36" priority="4">
      <formula>$Y$21="○"</formula>
    </cfRule>
  </conditionalFormatting>
  <conditionalFormatting sqref="Z18">
    <cfRule type="expression" dxfId="35" priority="40">
      <formula>#REF!="○"</formula>
    </cfRule>
  </conditionalFormatting>
  <conditionalFormatting sqref="Z21:Z23">
    <cfRule type="expression" dxfId="34" priority="2">
      <formula>$Y$21="○"</formula>
    </cfRule>
  </conditionalFormatting>
  <conditionalFormatting sqref="AA21:AA24">
    <cfRule type="expression" dxfId="33" priority="1">
      <formula>$Y$21="○"</formula>
    </cfRule>
  </conditionalFormatting>
  <conditionalFormatting sqref="AK38">
    <cfRule type="expression" dxfId="32" priority="15">
      <formula>AK39="✓"</formula>
    </cfRule>
  </conditionalFormatting>
  <conditionalFormatting sqref="AK39">
    <cfRule type="expression" dxfId="31" priority="20">
      <formula>$AK$38="○"</formula>
    </cfRule>
  </conditionalFormatting>
  <conditionalFormatting sqref="AK42">
    <cfRule type="expression" dxfId="30" priority="17">
      <formula>AK43="✓"</formula>
    </cfRule>
  </conditionalFormatting>
  <conditionalFormatting sqref="AK43">
    <cfRule type="expression" dxfId="29" priority="14">
      <formula>AK42="○"</formula>
    </cfRule>
    <cfRule type="expression" dxfId="28" priority="19">
      <formula>$AK$42="○"</formula>
    </cfRule>
  </conditionalFormatting>
  <conditionalFormatting sqref="AK46">
    <cfRule type="expression" dxfId="27" priority="16">
      <formula>AK47="✓"</formula>
    </cfRule>
  </conditionalFormatting>
  <conditionalFormatting sqref="AK47">
    <cfRule type="expression" dxfId="26" priority="13">
      <formula>AK46="○"</formula>
    </cfRule>
    <cfRule type="expression" dxfId="25" priority="18">
      <formula>$AK$46="○"</formula>
    </cfRule>
  </conditionalFormatting>
  <conditionalFormatting sqref="AK54:AK55">
    <cfRule type="expression" dxfId="24" priority="24">
      <formula>AND($BA$51="0", $BE$51="0",$H$6&lt;&gt;"")</formula>
    </cfRule>
    <cfRule type="expression" dxfId="23" priority="26">
      <formula>AND(#REF!=0,#REF!=0)</formula>
    </cfRule>
  </conditionalFormatting>
  <conditionalFormatting sqref="AK55">
    <cfRule type="expression" dxfId="22" priority="6">
      <formula>AK54="○"</formula>
    </cfRule>
  </conditionalFormatting>
  <conditionalFormatting sqref="AK56">
    <cfRule type="expression" dxfId="21" priority="5">
      <formula>$AK$54="○"</formula>
    </cfRule>
    <cfRule type="expression" dxfId="20" priority="21">
      <formula>AND($AK$54="○",$AK$55="✓")</formula>
    </cfRule>
  </conditionalFormatting>
  <conditionalFormatting sqref="AK96">
    <cfRule type="expression" dxfId="19" priority="10">
      <formula>$AI$58=""</formula>
    </cfRule>
  </conditionalFormatting>
  <conditionalFormatting sqref="AK140">
    <cfRule type="expression" dxfId="18" priority="36">
      <formula>AND($AK$140="", $H$6&lt;&gt;"")</formula>
    </cfRule>
  </conditionalFormatting>
  <conditionalFormatting sqref="AK141">
    <cfRule type="expression" dxfId="17" priority="35">
      <formula>AND($AK$141="", $H$6&lt;&gt;"")</formula>
    </cfRule>
  </conditionalFormatting>
  <conditionalFormatting sqref="AK142">
    <cfRule type="expression" dxfId="16" priority="34">
      <formula>AND($AK$142="", $H$6&lt;&gt;"")</formula>
    </cfRule>
  </conditionalFormatting>
  <conditionalFormatting sqref="AK144">
    <cfRule type="expression" dxfId="15" priority="33">
      <formula>AND($AK$144="", $H$6&lt;&gt;"")</formula>
    </cfRule>
  </conditionalFormatting>
  <conditionalFormatting sqref="AK145">
    <cfRule type="expression" dxfId="14" priority="22">
      <formula>AND(AK145="", $H$7&lt;&gt;"")</formula>
    </cfRule>
  </conditionalFormatting>
  <conditionalFormatting sqref="AM31">
    <cfRule type="expression" dxfId="13" priority="37">
      <formula>$AB$31="○"</formula>
    </cfRule>
  </conditionalFormatting>
  <conditionalFormatting sqref="AM97">
    <cfRule type="expression" dxfId="12" priority="38">
      <formula>$AK$96&lt;&gt;"×"</formula>
    </cfRule>
  </conditionalFormatting>
  <conditionalFormatting sqref="AM65:AX66">
    <cfRule type="expression" dxfId="11" priority="45">
      <formula>OR(AND($AI$58="該当", $BA$65&gt;=2), AND($AI$58="", $BA$65&gt;=1), $AK$54="○")</formula>
    </cfRule>
  </conditionalFormatting>
  <conditionalFormatting sqref="AM69:AX70">
    <cfRule type="expression" dxfId="10" priority="46">
      <formula>OR(AND($AI$58="該当",$BA$69&gt;=2), AND($AI$58="", $BA$69&gt;=1), $AK$54="○")</formula>
    </cfRule>
  </conditionalFormatting>
  <conditionalFormatting sqref="AM73:AX74">
    <cfRule type="expression" dxfId="9" priority="47">
      <formula>OR(AND($AI$58="該当", $BA$73&gt;=2), AND($AI$58="", $BA$73&gt;=1), $AK$54="○")</formula>
    </cfRule>
  </conditionalFormatting>
  <conditionalFormatting sqref="AM77:AX78">
    <cfRule type="expression" dxfId="8" priority="48">
      <formula>OR(AND($AI$58="該当", $BA$77&gt;=2), AND($AI$58="", $BA$77&gt;=1), $AK$54="○")</formula>
    </cfRule>
  </conditionalFormatting>
  <conditionalFormatting sqref="AM81:AX81">
    <cfRule type="expression" dxfId="7" priority="51">
      <formula>OR($AI$58="", $E$81&lt;&gt;"", $E$82&lt;&gt;"", $AK$54="✓")</formula>
    </cfRule>
  </conditionalFormatting>
  <conditionalFormatting sqref="AM83:AX84">
    <cfRule type="expression" dxfId="6" priority="49">
      <formula>OR(AND($AI$58="該当", $BA$81&gt;=3), AND($AI$58="", $BA$81&gt;=2), $AK$54="○")</formula>
    </cfRule>
  </conditionalFormatting>
  <conditionalFormatting sqref="AM90:AX91">
    <cfRule type="expression" dxfId="5" priority="50">
      <formula>OR(AND($AI$58="該当", $BA$90&gt;=2), AND($AI$58="", $BA$90&gt;=1), $AK$54="○")</formula>
    </cfRule>
  </conditionalFormatting>
  <conditionalFormatting sqref="AM37:AY39 AM103:AY107">
    <cfRule type="expression" dxfId="4" priority="41">
      <formula>$AK$38=""</formula>
    </cfRule>
  </conditionalFormatting>
  <conditionalFormatting sqref="AM41:AY43">
    <cfRule type="expression" dxfId="3" priority="42">
      <formula>$AK$42=""</formula>
    </cfRule>
  </conditionalFormatting>
  <conditionalFormatting sqref="AM54:AY57 AM110:AY110">
    <cfRule type="expression" dxfId="2" priority="39">
      <formula>$AK$110&lt;&gt;"×"</formula>
    </cfRule>
  </conditionalFormatting>
  <conditionalFormatting sqref="AM100:AY100">
    <cfRule type="expression" dxfId="1" priority="31">
      <formula>$AK$38=""</formula>
    </cfRule>
  </conditionalFormatting>
  <conditionalFormatting sqref="AQ59">
    <cfRule type="expression" dxfId="0"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5C9F5-4316-4D98-87C7-0DCECED95DFB}">
  <sheetPr>
    <tabColor rgb="FFFF0000"/>
    <pageSetUpPr fitToPage="1"/>
  </sheetPr>
  <dimension ref="A2:M38"/>
  <sheetViews>
    <sheetView zoomScale="95" zoomScaleNormal="95" workbookViewId="0"/>
  </sheetViews>
  <sheetFormatPr defaultRowHeight="13.2"/>
  <cols>
    <col min="3" max="3" width="10.21875" customWidth="1"/>
    <col min="4" max="4" width="18.88671875" customWidth="1"/>
    <col min="5" max="5" width="12.5546875" customWidth="1"/>
    <col min="6" max="7" width="12.77734375" customWidth="1"/>
    <col min="8" max="8" width="13.21875" customWidth="1"/>
    <col min="9" max="9" width="29.6640625" customWidth="1"/>
    <col min="10" max="10" width="28.88671875" customWidth="1"/>
  </cols>
  <sheetData>
    <row r="2" spans="2:11" s="1040" customFormat="1" ht="21">
      <c r="B2" s="1039" t="s">
        <v>2523</v>
      </c>
    </row>
    <row r="3" spans="2:11">
      <c r="B3" s="59"/>
    </row>
    <row r="4" spans="2:11" s="1042" customFormat="1" ht="19.2">
      <c r="B4" s="1041" t="s">
        <v>2524</v>
      </c>
      <c r="J4"/>
    </row>
    <row r="5" spans="2:11" s="1042" customFormat="1" ht="19.2">
      <c r="B5" s="1042" t="s">
        <v>2525</v>
      </c>
      <c r="H5"/>
    </row>
    <row r="6" spans="2:11" s="1042" customFormat="1" ht="19.2">
      <c r="B6" s="1043"/>
      <c r="C6" s="1043"/>
    </row>
    <row r="7" spans="2:11" s="1042" customFormat="1" ht="19.2">
      <c r="B7" s="1044"/>
      <c r="C7" s="1045" t="s">
        <v>2526</v>
      </c>
      <c r="F7" s="1043"/>
    </row>
    <row r="8" spans="2:11" s="1042" customFormat="1" ht="19.2">
      <c r="C8" s="1043"/>
    </row>
    <row r="9" spans="2:11" s="1042" customFormat="1" ht="19.2">
      <c r="B9" s="1043"/>
      <c r="C9" s="1043"/>
    </row>
    <row r="10" spans="2:11" s="1042" customFormat="1" ht="19.2">
      <c r="B10" s="1042" t="s">
        <v>2527</v>
      </c>
    </row>
    <row r="11" spans="2:11" s="1042" customFormat="1" ht="19.2">
      <c r="B11" s="1042" t="s">
        <v>2528</v>
      </c>
    </row>
    <row r="12" spans="2:11" s="1042" customFormat="1" ht="19.2">
      <c r="B12" s="1042" t="s">
        <v>2529</v>
      </c>
    </row>
    <row r="13" spans="2:11" s="1042" customFormat="1" ht="19.2">
      <c r="B13" s="1042" t="s">
        <v>2530</v>
      </c>
    </row>
    <row r="14" spans="2:11" s="1042" customFormat="1" ht="19.2">
      <c r="B14" s="1046" t="s">
        <v>2531</v>
      </c>
      <c r="J14" s="1047"/>
    </row>
    <row r="15" spans="2:11" s="1042" customFormat="1" ht="19.2"/>
    <row r="16" spans="2:11" s="1042" customFormat="1" ht="19.2">
      <c r="B16" s="1048"/>
      <c r="C16" s="1048"/>
      <c r="D16" s="1048"/>
      <c r="E16" s="1048"/>
      <c r="F16" s="1048"/>
      <c r="G16" s="1048"/>
      <c r="H16" s="1048"/>
      <c r="I16" s="1048"/>
      <c r="J16" s="1048"/>
      <c r="K16" s="1048"/>
    </row>
    <row r="17" spans="1:4" s="1042" customFormat="1" ht="19.2">
      <c r="B17" s="1041" t="s">
        <v>2532</v>
      </c>
    </row>
    <row r="18" spans="1:4" s="1042" customFormat="1" ht="19.2">
      <c r="B18" s="1042" t="s">
        <v>2533</v>
      </c>
    </row>
    <row r="19" spans="1:4" s="1042" customFormat="1" ht="19.2">
      <c r="B19" s="1042" t="s">
        <v>2534</v>
      </c>
    </row>
    <row r="20" spans="1:4" s="1042" customFormat="1" ht="19.2">
      <c r="B20" s="1042" t="s">
        <v>2535</v>
      </c>
    </row>
    <row r="21" spans="1:4" s="1042" customFormat="1" ht="19.2">
      <c r="B21" s="1042" t="s">
        <v>2536</v>
      </c>
    </row>
    <row r="22" spans="1:4" s="1042" customFormat="1" ht="19.2">
      <c r="B22" s="1046" t="s">
        <v>2537</v>
      </c>
      <c r="C22" s="1046"/>
      <c r="D22" s="1046"/>
    </row>
    <row r="23" spans="1:4" s="1042" customFormat="1" ht="19.2">
      <c r="B23" s="1046" t="s">
        <v>2538</v>
      </c>
    </row>
    <row r="24" spans="1:4" s="1042" customFormat="1" ht="19.2">
      <c r="B24" s="1042" t="s">
        <v>2539</v>
      </c>
    </row>
    <row r="25" spans="1:4" s="1042" customFormat="1" ht="19.2">
      <c r="B25" s="1042" t="s">
        <v>2540</v>
      </c>
    </row>
    <row r="26" spans="1:4" s="1042" customFormat="1" ht="22.2" customHeight="1"/>
    <row r="27" spans="1:4" s="1041" customFormat="1" ht="19.2"/>
    <row r="28" spans="1:4" s="1042" customFormat="1" ht="19.2"/>
    <row r="29" spans="1:4" s="1042" customFormat="1" ht="19.2">
      <c r="B29" s="1049"/>
    </row>
    <row r="30" spans="1:4" s="1042" customFormat="1" ht="19.2"/>
    <row r="31" spans="1:4" s="1042" customFormat="1" ht="19.2">
      <c r="A31" s="1050"/>
    </row>
    <row r="32" spans="1:4" s="1042" customFormat="1" ht="19.2"/>
    <row r="33" spans="1:13" s="1042" customFormat="1" ht="19.8" customHeight="1">
      <c r="B33" s="1051"/>
    </row>
    <row r="34" spans="1:13" s="1042" customFormat="1" ht="19.8" customHeight="1">
      <c r="B34" s="1051"/>
    </row>
    <row r="35" spans="1:13" ht="19.8" customHeight="1">
      <c r="A35" s="1052"/>
      <c r="B35" s="1053"/>
      <c r="C35" s="1054"/>
      <c r="D35" s="1054"/>
      <c r="E35" s="1054"/>
      <c r="F35" s="1054"/>
      <c r="G35" s="1054"/>
      <c r="H35" s="1054"/>
      <c r="I35" s="1054"/>
      <c r="J35" s="1054"/>
      <c r="K35" s="1054"/>
      <c r="L35" s="1054"/>
      <c r="M35" s="1054"/>
    </row>
    <row r="36" spans="1:13" ht="19.8" customHeight="1">
      <c r="A36" s="1052"/>
      <c r="B36" s="48"/>
    </row>
    <row r="38" spans="1:13" ht="29.4" customHeight="1"/>
  </sheetData>
  <sheetProtection algorithmName="SHA-512" hashValue="4XtP0CnF0K9ZD39Amen9BANWiNQbCewv79+TKZ67Md28srgkgDLM3V3C9sgrCwl9JP0j2p8IouS63ohr6Q1Ebg==" saltValue="vTBNqL+R4MshlMjdFYu3ZQ==" spinCount="100000" sheet="1" objects="1" scenarios="1"/>
  <phoneticPr fontId="14"/>
  <hyperlinks>
    <hyperlink ref="C7" xr:uid="{E3C153E8-C72C-4D70-8585-104881FC4632}"/>
  </hyperlinks>
  <pageMargins left="0.7" right="0.7" top="0.75" bottom="0.75" header="0.3" footer="0.3"/>
  <pageSetup paperSize="9" scale="70"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5" t="s">
        <v>194</v>
      </c>
      <c r="C3" s="1005"/>
      <c r="D3" s="1005"/>
      <c r="E3" s="1005"/>
      <c r="F3" s="1005"/>
      <c r="G3" s="1005"/>
      <c r="H3" s="1005"/>
      <c r="I3" s="1005"/>
      <c r="J3" s="74"/>
    </row>
    <row r="4" spans="1:10" s="75" customFormat="1" ht="25.2" customHeight="1">
      <c r="A4" s="74"/>
      <c r="B4" s="1002" t="s">
        <v>195</v>
      </c>
      <c r="C4" s="1003"/>
      <c r="D4" s="1003"/>
      <c r="E4" s="1003"/>
      <c r="F4" s="1003"/>
      <c r="G4" s="1003"/>
      <c r="H4" s="1003"/>
      <c r="I4" s="1004"/>
      <c r="J4" s="74"/>
    </row>
    <row r="5" spans="1:10" s="75" customFormat="1" ht="25.2" customHeight="1">
      <c r="A5" s="74"/>
      <c r="B5" s="111" t="s">
        <v>196</v>
      </c>
      <c r="C5" s="1002" t="s">
        <v>197</v>
      </c>
      <c r="D5" s="1003"/>
      <c r="E5" s="1003"/>
      <c r="F5" s="1003"/>
      <c r="G5" s="1003"/>
      <c r="H5" s="1003"/>
      <c r="I5" s="1004"/>
      <c r="J5" s="74"/>
    </row>
    <row r="6" spans="1:10" s="75" customFormat="1" ht="25.2" customHeight="1">
      <c r="A6" s="74"/>
      <c r="B6" s="111" t="s">
        <v>198</v>
      </c>
      <c r="C6" s="1002" t="s">
        <v>199</v>
      </c>
      <c r="D6" s="1003"/>
      <c r="E6" s="1003"/>
      <c r="F6" s="1003"/>
      <c r="G6" s="1003"/>
      <c r="H6" s="1003"/>
      <c r="I6" s="1004"/>
      <c r="J6" s="74"/>
    </row>
    <row r="7" spans="1:10" s="75" customFormat="1" ht="25.2" customHeight="1">
      <c r="A7" s="74"/>
      <c r="B7" s="111" t="s">
        <v>200</v>
      </c>
      <c r="C7" s="1002" t="s">
        <v>201</v>
      </c>
      <c r="D7" s="1003"/>
      <c r="E7" s="1003"/>
      <c r="F7" s="1003"/>
      <c r="G7" s="1003"/>
      <c r="H7" s="1003"/>
      <c r="I7" s="1004"/>
      <c r="J7" s="74"/>
    </row>
    <row r="8" spans="1:10" s="75" customFormat="1" ht="25.2" customHeight="1">
      <c r="A8" s="74"/>
      <c r="B8" s="112"/>
      <c r="C8" s="74"/>
      <c r="D8" s="113"/>
      <c r="E8" s="113"/>
      <c r="F8" s="113"/>
      <c r="G8" s="113"/>
      <c r="H8" s="113"/>
      <c r="I8" s="113"/>
      <c r="J8" s="74"/>
    </row>
    <row r="9" spans="1:10" s="75" customFormat="1" ht="36" customHeight="1">
      <c r="A9" s="74"/>
      <c r="B9" s="1005" t="s">
        <v>202</v>
      </c>
      <c r="C9" s="1005"/>
      <c r="D9" s="1005"/>
      <c r="E9" s="1005"/>
      <c r="F9" s="1005"/>
      <c r="G9" s="1005"/>
      <c r="H9" s="1005"/>
      <c r="I9" s="1005"/>
      <c r="J9" s="74"/>
    </row>
    <row r="10" spans="1:10" s="75" customFormat="1" ht="25.2" customHeight="1">
      <c r="A10" s="74"/>
      <c r="B10" s="1002" t="s">
        <v>203</v>
      </c>
      <c r="C10" s="1003"/>
      <c r="D10" s="1003"/>
      <c r="E10" s="1003"/>
      <c r="F10" s="1003"/>
      <c r="G10" s="1003"/>
      <c r="H10" s="1003"/>
      <c r="I10" s="1004"/>
      <c r="J10" s="74"/>
    </row>
    <row r="11" spans="1:10" s="75" customFormat="1" ht="56.4" customHeight="1">
      <c r="A11" s="74"/>
      <c r="B11" s="1006" t="s">
        <v>204</v>
      </c>
      <c r="C11" s="999" t="s">
        <v>205</v>
      </c>
      <c r="D11" s="1000"/>
      <c r="E11" s="1000"/>
      <c r="F11" s="1000"/>
      <c r="G11" s="1000"/>
      <c r="H11" s="1000"/>
      <c r="I11" s="1001"/>
      <c r="J11" s="74"/>
    </row>
    <row r="12" spans="1:10" s="75" customFormat="1" ht="54.6" customHeight="1">
      <c r="A12" s="74"/>
      <c r="B12" s="1006"/>
      <c r="C12" s="1007" t="s">
        <v>206</v>
      </c>
      <c r="D12" s="111" t="s">
        <v>207</v>
      </c>
      <c r="E12" s="999" t="s">
        <v>208</v>
      </c>
      <c r="F12" s="1000"/>
      <c r="G12" s="1000"/>
      <c r="H12" s="1000"/>
      <c r="I12" s="1001"/>
      <c r="J12" s="115"/>
    </row>
    <row r="13" spans="1:10" s="75" customFormat="1" ht="32.4" customHeight="1">
      <c r="A13" s="74"/>
      <c r="B13" s="1006"/>
      <c r="C13" s="1008"/>
      <c r="D13" s="111" t="s">
        <v>209</v>
      </c>
      <c r="E13" s="999" t="s">
        <v>210</v>
      </c>
      <c r="F13" s="1000"/>
      <c r="G13" s="1000"/>
      <c r="H13" s="1000"/>
      <c r="I13" s="1001"/>
      <c r="J13" s="115"/>
    </row>
    <row r="14" spans="1:10" s="75" customFormat="1" ht="25.2" customHeight="1">
      <c r="A14" s="74"/>
      <c r="B14" s="111" t="s">
        <v>211</v>
      </c>
      <c r="C14" s="1002" t="s">
        <v>212</v>
      </c>
      <c r="D14" s="1003"/>
      <c r="E14" s="1003"/>
      <c r="F14" s="1003"/>
      <c r="G14" s="1003"/>
      <c r="H14" s="1003"/>
      <c r="I14" s="1004"/>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1012" t="s">
        <v>215</v>
      </c>
      <c r="B20" s="1013"/>
      <c r="C20" s="68" t="s">
        <v>216</v>
      </c>
      <c r="D20" s="69" t="s">
        <v>217</v>
      </c>
      <c r="E20" s="69" t="s">
        <v>218</v>
      </c>
      <c r="F20" s="69" t="s">
        <v>219</v>
      </c>
      <c r="G20" s="70"/>
      <c r="H20" s="70"/>
      <c r="I20" s="70"/>
    </row>
    <row r="21" spans="1:10" ht="93.6">
      <c r="A21" s="1014" t="s">
        <v>220</v>
      </c>
      <c r="B21" s="1013"/>
      <c r="C21" s="71" t="s">
        <v>221</v>
      </c>
      <c r="D21" s="71" t="s">
        <v>222</v>
      </c>
      <c r="E21" s="71" t="s">
        <v>223</v>
      </c>
      <c r="F21" s="71" t="s">
        <v>224</v>
      </c>
      <c r="G21" s="70"/>
      <c r="H21" s="70"/>
      <c r="I21" s="70"/>
    </row>
    <row r="22" spans="1:10" ht="82.2">
      <c r="A22" s="1014" t="s">
        <v>225</v>
      </c>
      <c r="B22" s="1013"/>
      <c r="C22" s="71" t="s">
        <v>226</v>
      </c>
      <c r="D22" s="71" t="s">
        <v>227</v>
      </c>
      <c r="E22" s="71" t="s">
        <v>228</v>
      </c>
      <c r="F22" s="72" t="s">
        <v>229</v>
      </c>
      <c r="G22" s="63"/>
      <c r="H22" s="63"/>
      <c r="I22" s="63"/>
    </row>
    <row r="23" spans="1:10" ht="82.2">
      <c r="A23" s="1014" t="s">
        <v>230</v>
      </c>
      <c r="B23" s="1013"/>
      <c r="C23" s="71" t="s">
        <v>231</v>
      </c>
      <c r="D23" s="71" t="s">
        <v>232</v>
      </c>
      <c r="E23" s="71" t="s">
        <v>233</v>
      </c>
      <c r="F23" s="72" t="s">
        <v>234</v>
      </c>
      <c r="G23" s="63"/>
      <c r="H23" s="63"/>
      <c r="I23" s="63"/>
    </row>
    <row r="24" spans="1:10">
      <c r="A24" s="63"/>
      <c r="B24" s="63"/>
      <c r="C24" s="63"/>
      <c r="D24" s="63"/>
      <c r="E24" s="63"/>
      <c r="F24" s="63"/>
      <c r="G24" s="63"/>
      <c r="H24" s="63"/>
      <c r="I24" s="63"/>
    </row>
    <row r="25" spans="1:10" ht="23.4">
      <c r="A25" s="1015" t="s">
        <v>235</v>
      </c>
      <c r="B25" s="1015"/>
      <c r="C25" s="1015"/>
      <c r="D25" s="1015"/>
      <c r="E25" s="1015"/>
      <c r="F25" s="1015"/>
      <c r="G25" s="1015"/>
      <c r="H25" s="1015"/>
      <c r="I25" s="1015"/>
    </row>
    <row r="26" spans="1:10" ht="23.4">
      <c r="A26" s="65" t="s">
        <v>236</v>
      </c>
      <c r="B26" s="65"/>
      <c r="C26" s="65"/>
      <c r="D26" s="65"/>
      <c r="E26" s="65"/>
      <c r="F26" s="65"/>
      <c r="G26" s="65"/>
      <c r="H26" s="65"/>
      <c r="I26" s="65"/>
    </row>
    <row r="27" spans="1:10" ht="23.4">
      <c r="A27" s="1009" t="s">
        <v>237</v>
      </c>
      <c r="B27" s="1010"/>
      <c r="C27" s="1010"/>
      <c r="D27" s="1010"/>
      <c r="E27" s="1010"/>
      <c r="F27" s="1010"/>
      <c r="G27" s="1010"/>
      <c r="H27" s="1010"/>
      <c r="I27" s="1011"/>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4"/>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5BD26-C2E2-4EAE-B11D-28B954A65CE4}">
  <sheetPr>
    <tabColor theme="0" tint="-0.34998626667073579"/>
  </sheetPr>
  <dimension ref="A1:M393"/>
  <sheetViews>
    <sheetView workbookViewId="0"/>
  </sheetViews>
  <sheetFormatPr defaultRowHeight="13.2"/>
  <cols>
    <col min="1" max="1" width="32.109375" style="574" customWidth="1"/>
    <col min="2" max="2" width="12.5546875" style="574" customWidth="1"/>
    <col min="3" max="3" width="31.44140625" style="574" customWidth="1"/>
    <col min="4" max="4" width="19.77734375" style="574" customWidth="1"/>
    <col min="5" max="5" width="15.6640625" style="574" customWidth="1"/>
    <col min="6" max="6" width="25" style="574" customWidth="1"/>
    <col min="7" max="7" width="11.77734375" style="574" customWidth="1"/>
    <col min="8" max="8" width="10.77734375" style="574" customWidth="1"/>
    <col min="9" max="9" width="16.5546875" style="574" customWidth="1"/>
    <col min="10" max="10" width="9.33203125" style="574" customWidth="1"/>
    <col min="11" max="11" width="12.6640625" style="574" customWidth="1"/>
    <col min="12" max="12" width="17.109375" style="574" customWidth="1"/>
    <col min="13" max="13" width="9.88671875" style="574" customWidth="1"/>
    <col min="14" max="16384" width="8.88671875" style="574"/>
  </cols>
  <sheetData>
    <row r="1" spans="1:13" ht="16.2">
      <c r="A1" s="573"/>
    </row>
    <row r="2" spans="1:13" ht="30" customHeight="1">
      <c r="A2" s="575" t="s">
        <v>2510</v>
      </c>
      <c r="B2" s="576"/>
      <c r="C2" s="576"/>
      <c r="D2" s="576"/>
      <c r="E2" s="576"/>
      <c r="F2" s="576"/>
      <c r="G2" s="586"/>
      <c r="H2" s="584" t="s">
        <v>2511</v>
      </c>
      <c r="I2" s="577"/>
      <c r="J2" s="577"/>
      <c r="K2" s="585" t="s">
        <v>2512</v>
      </c>
      <c r="L2" s="578"/>
      <c r="M2" s="578"/>
    </row>
    <row r="3" spans="1:13" ht="18" customHeight="1">
      <c r="A3" s="579" t="s">
        <v>2513</v>
      </c>
      <c r="B3" s="580" t="s">
        <v>2514</v>
      </c>
      <c r="C3" s="580" t="s">
        <v>2515</v>
      </c>
      <c r="D3" s="581" t="s">
        <v>2516</v>
      </c>
      <c r="E3" s="581" t="s">
        <v>2517</v>
      </c>
      <c r="F3" s="580" t="s">
        <v>2518</v>
      </c>
      <c r="G3" s="579" t="s">
        <v>2519</v>
      </c>
      <c r="H3" s="579" t="s">
        <v>2520</v>
      </c>
      <c r="I3" s="579" t="s">
        <v>2521</v>
      </c>
      <c r="J3" s="579" t="s">
        <v>2522</v>
      </c>
      <c r="K3" s="579" t="s">
        <v>2520</v>
      </c>
      <c r="L3" s="579" t="s">
        <v>2521</v>
      </c>
      <c r="M3" s="579" t="s">
        <v>2522</v>
      </c>
    </row>
    <row r="4" spans="1:13">
      <c r="A4" s="582">
        <f>基本情報入力シート!$L$16</f>
        <v>0</v>
      </c>
      <c r="B4" s="583">
        <f>基本情報入力シート!B35</f>
        <v>0</v>
      </c>
      <c r="C4" s="582">
        <f>基本情報入力シート!W35</f>
        <v>0</v>
      </c>
      <c r="D4" s="582">
        <f>基本情報入力シート!Z35</f>
        <v>0</v>
      </c>
      <c r="E4" s="582">
        <f>基本情報入力シート!$L$24</f>
        <v>0</v>
      </c>
      <c r="F4" s="582">
        <f>基本情報入力シート!$L$25</f>
        <v>0</v>
      </c>
      <c r="G4" s="582">
        <f>基本情報入力シート!L35</f>
        <v>0</v>
      </c>
      <c r="H4" s="582">
        <f>'別紙様式2-2（個票（４、５月））'!T13</f>
        <v>0</v>
      </c>
      <c r="I4" s="582">
        <f>'別紙様式2-2（個票（４、５月））'!O13</f>
        <v>0</v>
      </c>
      <c r="J4" s="582"/>
      <c r="K4" s="582">
        <f>'別紙様式2-3（個票（６月以降））'!T13</f>
        <v>0</v>
      </c>
      <c r="L4" s="582">
        <f>'別紙様式2-3（個票（６月以降））'!O13</f>
        <v>0</v>
      </c>
      <c r="M4" s="582"/>
    </row>
    <row r="5" spans="1:13">
      <c r="A5" s="582">
        <f>基本情報入力シート!$L$16</f>
        <v>0</v>
      </c>
      <c r="B5" s="583">
        <f>基本情報入力シート!B36</f>
        <v>0</v>
      </c>
      <c r="C5" s="582">
        <f>基本情報入力シート!W36</f>
        <v>0</v>
      </c>
      <c r="D5" s="582">
        <f>基本情報入力シート!Z36</f>
        <v>0</v>
      </c>
      <c r="E5" s="582">
        <f>基本情報入力シート!$L$24</f>
        <v>0</v>
      </c>
      <c r="F5" s="582">
        <f>基本情報入力シート!$L$25</f>
        <v>0</v>
      </c>
      <c r="G5" s="582">
        <f>基本情報入力シート!L36</f>
        <v>0</v>
      </c>
      <c r="H5" s="582">
        <f>'別紙様式2-2（個票（４、５月））'!T14</f>
        <v>0</v>
      </c>
      <c r="I5" s="582">
        <f>'別紙様式2-2（個票（４、５月））'!O14</f>
        <v>0</v>
      </c>
      <c r="J5" s="582"/>
      <c r="K5" s="582">
        <f>'別紙様式2-3（個票（６月以降））'!T14</f>
        <v>0</v>
      </c>
      <c r="L5" s="582">
        <f>'別紙様式2-3（個票（６月以降））'!O14</f>
        <v>0</v>
      </c>
      <c r="M5" s="582"/>
    </row>
    <row r="6" spans="1:13">
      <c r="A6" s="582">
        <f>基本情報入力シート!$L$16</f>
        <v>0</v>
      </c>
      <c r="B6" s="583">
        <f>基本情報入力シート!B37</f>
        <v>0</v>
      </c>
      <c r="C6" s="582">
        <f>基本情報入力シート!W37</f>
        <v>0</v>
      </c>
      <c r="D6" s="582">
        <f>基本情報入力シート!Z37</f>
        <v>0</v>
      </c>
      <c r="E6" s="582">
        <f>基本情報入力シート!$L$24</f>
        <v>0</v>
      </c>
      <c r="F6" s="582">
        <f>基本情報入力シート!$L$25</f>
        <v>0</v>
      </c>
      <c r="G6" s="582">
        <f>基本情報入力シート!L37</f>
        <v>0</v>
      </c>
      <c r="H6" s="582">
        <f>'別紙様式2-2（個票（４、５月））'!T15</f>
        <v>0</v>
      </c>
      <c r="I6" s="582">
        <f>'別紙様式2-2（個票（４、５月））'!O15</f>
        <v>0</v>
      </c>
      <c r="J6" s="582"/>
      <c r="K6" s="582">
        <f>'別紙様式2-3（個票（６月以降））'!T15</f>
        <v>0</v>
      </c>
      <c r="L6" s="582">
        <f>'別紙様式2-3（個票（６月以降））'!O15</f>
        <v>0</v>
      </c>
      <c r="M6" s="582"/>
    </row>
    <row r="7" spans="1:13">
      <c r="A7" s="582">
        <f>基本情報入力シート!$L$16</f>
        <v>0</v>
      </c>
      <c r="B7" s="583">
        <f>基本情報入力シート!B38</f>
        <v>0</v>
      </c>
      <c r="C7" s="582">
        <f>基本情報入力シート!W38</f>
        <v>0</v>
      </c>
      <c r="D7" s="582">
        <f>基本情報入力シート!Z38</f>
        <v>0</v>
      </c>
      <c r="E7" s="582">
        <f>基本情報入力シート!$L$24</f>
        <v>0</v>
      </c>
      <c r="F7" s="582">
        <f>基本情報入力シート!$L$25</f>
        <v>0</v>
      </c>
      <c r="G7" s="582">
        <f>基本情報入力シート!L38</f>
        <v>0</v>
      </c>
      <c r="H7" s="582">
        <f>'別紙様式2-2（個票（４、５月））'!T16</f>
        <v>0</v>
      </c>
      <c r="I7" s="582">
        <f>'別紙様式2-2（個票（４、５月））'!O16</f>
        <v>0</v>
      </c>
      <c r="J7" s="582"/>
      <c r="K7" s="582">
        <f>'別紙様式2-3（個票（６月以降））'!T16</f>
        <v>0</v>
      </c>
      <c r="L7" s="582">
        <f>'別紙様式2-3（個票（６月以降））'!O16</f>
        <v>0</v>
      </c>
      <c r="M7" s="582"/>
    </row>
    <row r="8" spans="1:13">
      <c r="A8" s="582">
        <f>基本情報入力シート!$L$16</f>
        <v>0</v>
      </c>
      <c r="B8" s="583">
        <f>基本情報入力シート!B39</f>
        <v>0</v>
      </c>
      <c r="C8" s="582">
        <f>基本情報入力シート!W39</f>
        <v>0</v>
      </c>
      <c r="D8" s="582">
        <f>基本情報入力シート!Z39</f>
        <v>0</v>
      </c>
      <c r="E8" s="582">
        <f>基本情報入力シート!$L$24</f>
        <v>0</v>
      </c>
      <c r="F8" s="582">
        <f>基本情報入力シート!$L$25</f>
        <v>0</v>
      </c>
      <c r="G8" s="582">
        <f>基本情報入力シート!L39</f>
        <v>0</v>
      </c>
      <c r="H8" s="582">
        <f>'別紙様式2-2（個票（４、５月））'!T17</f>
        <v>0</v>
      </c>
      <c r="I8" s="582">
        <f>'別紙様式2-2（個票（４、５月））'!O17</f>
        <v>0</v>
      </c>
      <c r="J8" s="582"/>
      <c r="K8" s="582">
        <f>'別紙様式2-3（個票（６月以降））'!T17</f>
        <v>0</v>
      </c>
      <c r="L8" s="582">
        <f>'別紙様式2-3（個票（６月以降））'!O17</f>
        <v>0</v>
      </c>
      <c r="M8" s="582"/>
    </row>
    <row r="9" spans="1:13">
      <c r="A9" s="582">
        <f>基本情報入力シート!$L$16</f>
        <v>0</v>
      </c>
      <c r="B9" s="583">
        <f>基本情報入力シート!B40</f>
        <v>0</v>
      </c>
      <c r="C9" s="582">
        <f>基本情報入力シート!W40</f>
        <v>0</v>
      </c>
      <c r="D9" s="582">
        <f>基本情報入力シート!Z40</f>
        <v>0</v>
      </c>
      <c r="E9" s="582">
        <f>基本情報入力シート!$L$24</f>
        <v>0</v>
      </c>
      <c r="F9" s="582">
        <f>基本情報入力シート!$L$25</f>
        <v>0</v>
      </c>
      <c r="G9" s="582">
        <f>基本情報入力シート!L40</f>
        <v>0</v>
      </c>
      <c r="H9" s="582">
        <f>'別紙様式2-2（個票（４、５月））'!T18</f>
        <v>0</v>
      </c>
      <c r="I9" s="582">
        <f>'別紙様式2-2（個票（４、５月））'!O18</f>
        <v>0</v>
      </c>
      <c r="J9" s="582"/>
      <c r="K9" s="582">
        <f>'別紙様式2-3（個票（６月以降））'!T18</f>
        <v>0</v>
      </c>
      <c r="L9" s="582">
        <f>'別紙様式2-3（個票（６月以降））'!O18</f>
        <v>0</v>
      </c>
      <c r="M9" s="582"/>
    </row>
    <row r="10" spans="1:13">
      <c r="A10" s="582">
        <f>基本情報入力シート!$L$16</f>
        <v>0</v>
      </c>
      <c r="B10" s="583">
        <f>基本情報入力シート!B41</f>
        <v>0</v>
      </c>
      <c r="C10" s="582">
        <f>基本情報入力シート!W41</f>
        <v>0</v>
      </c>
      <c r="D10" s="582">
        <f>基本情報入力シート!Z41</f>
        <v>0</v>
      </c>
      <c r="E10" s="582">
        <f>基本情報入力シート!$L$24</f>
        <v>0</v>
      </c>
      <c r="F10" s="582">
        <f>基本情報入力シート!$L$25</f>
        <v>0</v>
      </c>
      <c r="G10" s="582">
        <f>基本情報入力シート!L41</f>
        <v>0</v>
      </c>
      <c r="H10" s="582">
        <f>'別紙様式2-2（個票（４、５月））'!T19</f>
        <v>0</v>
      </c>
      <c r="I10" s="582">
        <f>'別紙様式2-2（個票（４、５月））'!O19</f>
        <v>0</v>
      </c>
      <c r="J10" s="582"/>
      <c r="K10" s="582">
        <f>'別紙様式2-3（個票（６月以降））'!T19</f>
        <v>0</v>
      </c>
      <c r="L10" s="582">
        <f>'別紙様式2-3（個票（６月以降））'!O19</f>
        <v>0</v>
      </c>
      <c r="M10" s="582"/>
    </row>
    <row r="11" spans="1:13">
      <c r="A11" s="582">
        <f>基本情報入力シート!$L$16</f>
        <v>0</v>
      </c>
      <c r="B11" s="583">
        <f>基本情報入力シート!B42</f>
        <v>0</v>
      </c>
      <c r="C11" s="582">
        <f>基本情報入力シート!W42</f>
        <v>0</v>
      </c>
      <c r="D11" s="582">
        <f>基本情報入力シート!Z42</f>
        <v>0</v>
      </c>
      <c r="E11" s="582">
        <f>基本情報入力シート!$L$24</f>
        <v>0</v>
      </c>
      <c r="F11" s="582">
        <f>基本情報入力シート!$L$25</f>
        <v>0</v>
      </c>
      <c r="G11" s="582">
        <f>基本情報入力シート!L42</f>
        <v>0</v>
      </c>
      <c r="H11" s="582">
        <f>'別紙様式2-2（個票（４、５月））'!T20</f>
        <v>0</v>
      </c>
      <c r="I11" s="582">
        <f>'別紙様式2-2（個票（４、５月））'!O20</f>
        <v>0</v>
      </c>
      <c r="J11" s="582"/>
      <c r="K11" s="582">
        <f>'別紙様式2-3（個票（６月以降））'!T20</f>
        <v>0</v>
      </c>
      <c r="L11" s="582">
        <f>'別紙様式2-3（個票（６月以降））'!O20</f>
        <v>0</v>
      </c>
      <c r="M11" s="582"/>
    </row>
    <row r="12" spans="1:13">
      <c r="A12" s="582">
        <f>基本情報入力シート!$L$16</f>
        <v>0</v>
      </c>
      <c r="B12" s="583">
        <f>基本情報入力シート!B43</f>
        <v>0</v>
      </c>
      <c r="C12" s="582">
        <f>基本情報入力シート!W43</f>
        <v>0</v>
      </c>
      <c r="D12" s="582">
        <f>基本情報入力シート!Z43</f>
        <v>0</v>
      </c>
      <c r="E12" s="582">
        <f>基本情報入力シート!$L$24</f>
        <v>0</v>
      </c>
      <c r="F12" s="582">
        <f>基本情報入力シート!$L$25</f>
        <v>0</v>
      </c>
      <c r="G12" s="582">
        <f>基本情報入力シート!L43</f>
        <v>0</v>
      </c>
      <c r="H12" s="582">
        <f>'別紙様式2-2（個票（４、５月））'!T21</f>
        <v>0</v>
      </c>
      <c r="I12" s="582">
        <f>'別紙様式2-2（個票（４、５月））'!O21</f>
        <v>0</v>
      </c>
      <c r="J12" s="582"/>
      <c r="K12" s="582">
        <f>'別紙様式2-3（個票（６月以降））'!T21</f>
        <v>0</v>
      </c>
      <c r="L12" s="582">
        <f>'別紙様式2-3（個票（６月以降））'!O21</f>
        <v>0</v>
      </c>
      <c r="M12" s="582"/>
    </row>
    <row r="13" spans="1:13">
      <c r="A13" s="582">
        <f>基本情報入力シート!$L$16</f>
        <v>0</v>
      </c>
      <c r="B13" s="583">
        <f>基本情報入力シート!B44</f>
        <v>0</v>
      </c>
      <c r="C13" s="582">
        <f>基本情報入力シート!W44</f>
        <v>0</v>
      </c>
      <c r="D13" s="582">
        <f>基本情報入力シート!Z44</f>
        <v>0</v>
      </c>
      <c r="E13" s="582">
        <f>基本情報入力シート!$L$24</f>
        <v>0</v>
      </c>
      <c r="F13" s="582">
        <f>基本情報入力シート!$L$25</f>
        <v>0</v>
      </c>
      <c r="G13" s="582">
        <f>基本情報入力シート!L44</f>
        <v>0</v>
      </c>
      <c r="H13" s="582">
        <f>'別紙様式2-2（個票（４、５月））'!T22</f>
        <v>0</v>
      </c>
      <c r="I13" s="582">
        <f>'別紙様式2-2（個票（４、５月））'!O22</f>
        <v>0</v>
      </c>
      <c r="J13" s="582"/>
      <c r="K13" s="582">
        <f>'別紙様式2-3（個票（６月以降））'!T22</f>
        <v>0</v>
      </c>
      <c r="L13" s="582">
        <f>'別紙様式2-3（個票（６月以降））'!O22</f>
        <v>0</v>
      </c>
      <c r="M13" s="582"/>
    </row>
    <row r="14" spans="1:13">
      <c r="A14" s="582">
        <f>基本情報入力シート!$L$16</f>
        <v>0</v>
      </c>
      <c r="B14" s="583">
        <f>基本情報入力シート!B45</f>
        <v>0</v>
      </c>
      <c r="C14" s="582">
        <f>基本情報入力シート!W45</f>
        <v>0</v>
      </c>
      <c r="D14" s="582">
        <f>基本情報入力シート!Z45</f>
        <v>0</v>
      </c>
      <c r="E14" s="582">
        <f>基本情報入力シート!$L$24</f>
        <v>0</v>
      </c>
      <c r="F14" s="582">
        <f>基本情報入力シート!$L$25</f>
        <v>0</v>
      </c>
      <c r="G14" s="582">
        <f>基本情報入力シート!L45</f>
        <v>0</v>
      </c>
      <c r="H14" s="582">
        <f>'別紙様式2-2（個票（４、５月））'!T23</f>
        <v>0</v>
      </c>
      <c r="I14" s="582">
        <f>'別紙様式2-2（個票（４、５月））'!O23</f>
        <v>0</v>
      </c>
      <c r="J14" s="582"/>
      <c r="K14" s="582">
        <f>'別紙様式2-3（個票（６月以降））'!T23</f>
        <v>0</v>
      </c>
      <c r="L14" s="582">
        <f>'別紙様式2-3（個票（６月以降））'!O23</f>
        <v>0</v>
      </c>
      <c r="M14" s="582"/>
    </row>
    <row r="15" spans="1:13">
      <c r="A15" s="582">
        <f>基本情報入力シート!$L$16</f>
        <v>0</v>
      </c>
      <c r="B15" s="583">
        <f>基本情報入力シート!B46</f>
        <v>0</v>
      </c>
      <c r="C15" s="582">
        <f>基本情報入力シート!W46</f>
        <v>0</v>
      </c>
      <c r="D15" s="582">
        <f>基本情報入力シート!Z46</f>
        <v>0</v>
      </c>
      <c r="E15" s="582">
        <f>基本情報入力シート!$L$24</f>
        <v>0</v>
      </c>
      <c r="F15" s="582">
        <f>基本情報入力シート!$L$25</f>
        <v>0</v>
      </c>
      <c r="G15" s="582">
        <f>基本情報入力シート!L46</f>
        <v>0</v>
      </c>
      <c r="H15" s="582">
        <f>'別紙様式2-2（個票（４、５月））'!T24</f>
        <v>0</v>
      </c>
      <c r="I15" s="582">
        <f>'別紙様式2-2（個票（４、５月））'!O24</f>
        <v>0</v>
      </c>
      <c r="J15" s="582"/>
      <c r="K15" s="582">
        <f>'別紙様式2-3（個票（６月以降））'!T24</f>
        <v>0</v>
      </c>
      <c r="L15" s="582">
        <f>'別紙様式2-3（個票（６月以降））'!O24</f>
        <v>0</v>
      </c>
      <c r="M15" s="582"/>
    </row>
    <row r="16" spans="1:13">
      <c r="A16" s="582">
        <f>基本情報入力シート!$L$16</f>
        <v>0</v>
      </c>
      <c r="B16" s="583">
        <f>基本情報入力シート!B47</f>
        <v>0</v>
      </c>
      <c r="C16" s="582">
        <f>基本情報入力シート!W47</f>
        <v>0</v>
      </c>
      <c r="D16" s="582">
        <f>基本情報入力シート!Z47</f>
        <v>0</v>
      </c>
      <c r="E16" s="582">
        <f>基本情報入力シート!$L$24</f>
        <v>0</v>
      </c>
      <c r="F16" s="582">
        <f>基本情報入力シート!$L$25</f>
        <v>0</v>
      </c>
      <c r="G16" s="582">
        <f>基本情報入力シート!L47</f>
        <v>0</v>
      </c>
      <c r="H16" s="582">
        <f>'別紙様式2-2（個票（４、５月））'!T25</f>
        <v>0</v>
      </c>
      <c r="I16" s="582">
        <f>'別紙様式2-2（個票（４、５月））'!O25</f>
        <v>0</v>
      </c>
      <c r="J16" s="582"/>
      <c r="K16" s="582">
        <f>'別紙様式2-3（個票（６月以降））'!T25</f>
        <v>0</v>
      </c>
      <c r="L16" s="582">
        <f>'別紙様式2-3（個票（６月以降））'!O25</f>
        <v>0</v>
      </c>
      <c r="M16" s="582"/>
    </row>
    <row r="17" spans="1:13">
      <c r="A17" s="582">
        <f>基本情報入力シート!$L$16</f>
        <v>0</v>
      </c>
      <c r="B17" s="583">
        <f>基本情報入力シート!B48</f>
        <v>0</v>
      </c>
      <c r="C17" s="582">
        <f>基本情報入力シート!W48</f>
        <v>0</v>
      </c>
      <c r="D17" s="582">
        <f>基本情報入力シート!Z48</f>
        <v>0</v>
      </c>
      <c r="E17" s="582">
        <f>基本情報入力シート!$L$24</f>
        <v>0</v>
      </c>
      <c r="F17" s="582">
        <f>基本情報入力シート!$L$25</f>
        <v>0</v>
      </c>
      <c r="G17" s="582">
        <f>基本情報入力シート!L48</f>
        <v>0</v>
      </c>
      <c r="H17" s="582">
        <f>'別紙様式2-2（個票（４、５月））'!T26</f>
        <v>0</v>
      </c>
      <c r="I17" s="582">
        <f>'別紙様式2-2（個票（４、５月））'!O26</f>
        <v>0</v>
      </c>
      <c r="J17" s="582"/>
      <c r="K17" s="582">
        <f>'別紙様式2-3（個票（６月以降））'!T26</f>
        <v>0</v>
      </c>
      <c r="L17" s="582">
        <f>'別紙様式2-3（個票（６月以降））'!O26</f>
        <v>0</v>
      </c>
      <c r="M17" s="582"/>
    </row>
    <row r="18" spans="1:13">
      <c r="A18" s="582">
        <f>基本情報入力シート!$L$16</f>
        <v>0</v>
      </c>
      <c r="B18" s="583">
        <f>基本情報入力シート!B49</f>
        <v>0</v>
      </c>
      <c r="C18" s="582">
        <f>基本情報入力シート!W49</f>
        <v>0</v>
      </c>
      <c r="D18" s="582">
        <f>基本情報入力シート!Z49</f>
        <v>0</v>
      </c>
      <c r="E18" s="582">
        <f>基本情報入力シート!$L$24</f>
        <v>0</v>
      </c>
      <c r="F18" s="582">
        <f>基本情報入力シート!$L$25</f>
        <v>0</v>
      </c>
      <c r="G18" s="582">
        <f>基本情報入力シート!L49</f>
        <v>0</v>
      </c>
      <c r="H18" s="582">
        <f>'別紙様式2-2（個票（４、５月））'!T27</f>
        <v>0</v>
      </c>
      <c r="I18" s="582">
        <f>'別紙様式2-2（個票（４、５月））'!O27</f>
        <v>0</v>
      </c>
      <c r="J18" s="582"/>
      <c r="K18" s="582">
        <f>'別紙様式2-3（個票（６月以降））'!T27</f>
        <v>0</v>
      </c>
      <c r="L18" s="582">
        <f>'別紙様式2-3（個票（６月以降））'!O27</f>
        <v>0</v>
      </c>
      <c r="M18" s="582"/>
    </row>
    <row r="19" spans="1:13">
      <c r="A19" s="582">
        <f>基本情報入力シート!$L$16</f>
        <v>0</v>
      </c>
      <c r="B19" s="583">
        <f>基本情報入力シート!B50</f>
        <v>0</v>
      </c>
      <c r="C19" s="582">
        <f>基本情報入力シート!W50</f>
        <v>0</v>
      </c>
      <c r="D19" s="582">
        <f>基本情報入力シート!Z50</f>
        <v>0</v>
      </c>
      <c r="E19" s="582">
        <f>基本情報入力シート!$L$24</f>
        <v>0</v>
      </c>
      <c r="F19" s="582">
        <f>基本情報入力シート!$L$25</f>
        <v>0</v>
      </c>
      <c r="G19" s="582">
        <f>基本情報入力シート!L50</f>
        <v>0</v>
      </c>
      <c r="H19" s="582">
        <f>'別紙様式2-2（個票（４、５月））'!T28</f>
        <v>0</v>
      </c>
      <c r="I19" s="582">
        <f>'別紙様式2-2（個票（４、５月））'!O28</f>
        <v>0</v>
      </c>
      <c r="J19" s="582"/>
      <c r="K19" s="582">
        <f>'別紙様式2-3（個票（６月以降））'!T28</f>
        <v>0</v>
      </c>
      <c r="L19" s="582">
        <f>'別紙様式2-3（個票（６月以降））'!O28</f>
        <v>0</v>
      </c>
      <c r="M19" s="582"/>
    </row>
    <row r="20" spans="1:13">
      <c r="A20" s="582">
        <f>基本情報入力シート!$L$16</f>
        <v>0</v>
      </c>
      <c r="B20" s="583">
        <f>基本情報入力シート!B51</f>
        <v>0</v>
      </c>
      <c r="C20" s="582">
        <f>基本情報入力シート!W51</f>
        <v>0</v>
      </c>
      <c r="D20" s="582">
        <f>基本情報入力シート!Z51</f>
        <v>0</v>
      </c>
      <c r="E20" s="582">
        <f>基本情報入力シート!$L$24</f>
        <v>0</v>
      </c>
      <c r="F20" s="582">
        <f>基本情報入力シート!$L$25</f>
        <v>0</v>
      </c>
      <c r="G20" s="582">
        <f>基本情報入力シート!L51</f>
        <v>0</v>
      </c>
      <c r="H20" s="582">
        <f>'別紙様式2-2（個票（４、５月））'!T29</f>
        <v>0</v>
      </c>
      <c r="I20" s="582">
        <f>'別紙様式2-2（個票（４、５月））'!O29</f>
        <v>0</v>
      </c>
      <c r="J20" s="582"/>
      <c r="K20" s="582">
        <f>'別紙様式2-3（個票（６月以降））'!T29</f>
        <v>0</v>
      </c>
      <c r="L20" s="582">
        <f>'別紙様式2-3（個票（６月以降））'!O29</f>
        <v>0</v>
      </c>
      <c r="M20" s="582"/>
    </row>
    <row r="21" spans="1:13">
      <c r="A21" s="582">
        <f>基本情報入力シート!$L$16</f>
        <v>0</v>
      </c>
      <c r="B21" s="583">
        <f>基本情報入力シート!B52</f>
        <v>0</v>
      </c>
      <c r="C21" s="582">
        <f>基本情報入力シート!W52</f>
        <v>0</v>
      </c>
      <c r="D21" s="582">
        <f>基本情報入力シート!Z52</f>
        <v>0</v>
      </c>
      <c r="E21" s="582">
        <f>基本情報入力シート!$L$24</f>
        <v>0</v>
      </c>
      <c r="F21" s="582">
        <f>基本情報入力シート!$L$25</f>
        <v>0</v>
      </c>
      <c r="G21" s="582">
        <f>基本情報入力シート!L52</f>
        <v>0</v>
      </c>
      <c r="H21" s="582">
        <f>'別紙様式2-2（個票（４、５月））'!T30</f>
        <v>0</v>
      </c>
      <c r="I21" s="582">
        <f>'別紙様式2-2（個票（４、５月））'!O30</f>
        <v>0</v>
      </c>
      <c r="J21" s="582"/>
      <c r="K21" s="582">
        <f>'別紙様式2-3（個票（６月以降））'!T30</f>
        <v>0</v>
      </c>
      <c r="L21" s="582">
        <f>'別紙様式2-3（個票（６月以降））'!O30</f>
        <v>0</v>
      </c>
      <c r="M21" s="582"/>
    </row>
    <row r="22" spans="1:13">
      <c r="A22" s="582">
        <f>基本情報入力シート!$L$16</f>
        <v>0</v>
      </c>
      <c r="B22" s="583">
        <f>基本情報入力シート!B53</f>
        <v>0</v>
      </c>
      <c r="C22" s="582">
        <f>基本情報入力シート!W53</f>
        <v>0</v>
      </c>
      <c r="D22" s="582">
        <f>基本情報入力シート!Z53</f>
        <v>0</v>
      </c>
      <c r="E22" s="582">
        <f>基本情報入力シート!$L$24</f>
        <v>0</v>
      </c>
      <c r="F22" s="582">
        <f>基本情報入力シート!$L$25</f>
        <v>0</v>
      </c>
      <c r="G22" s="582">
        <f>基本情報入力シート!L53</f>
        <v>0</v>
      </c>
      <c r="H22" s="582">
        <f>'別紙様式2-2（個票（４、５月））'!T31</f>
        <v>0</v>
      </c>
      <c r="I22" s="582">
        <f>'別紙様式2-2（個票（４、５月））'!O31</f>
        <v>0</v>
      </c>
      <c r="J22" s="582"/>
      <c r="K22" s="582">
        <f>'別紙様式2-3（個票（６月以降））'!T31</f>
        <v>0</v>
      </c>
      <c r="L22" s="582">
        <f>'別紙様式2-3（個票（６月以降））'!O31</f>
        <v>0</v>
      </c>
      <c r="M22" s="582"/>
    </row>
    <row r="23" spans="1:13">
      <c r="A23" s="582">
        <f>基本情報入力シート!$L$16</f>
        <v>0</v>
      </c>
      <c r="B23" s="583">
        <f>基本情報入力シート!B54</f>
        <v>0</v>
      </c>
      <c r="C23" s="582">
        <f>基本情報入力シート!W54</f>
        <v>0</v>
      </c>
      <c r="D23" s="582">
        <f>基本情報入力シート!Z54</f>
        <v>0</v>
      </c>
      <c r="E23" s="582">
        <f>基本情報入力シート!$L$24</f>
        <v>0</v>
      </c>
      <c r="F23" s="582">
        <f>基本情報入力シート!$L$25</f>
        <v>0</v>
      </c>
      <c r="G23" s="582">
        <f>基本情報入力シート!L54</f>
        <v>0</v>
      </c>
      <c r="H23" s="582">
        <f>'別紙様式2-2（個票（４、５月））'!T32</f>
        <v>0</v>
      </c>
      <c r="I23" s="582">
        <f>'別紙様式2-2（個票（４、５月））'!O32</f>
        <v>0</v>
      </c>
      <c r="J23" s="582"/>
      <c r="K23" s="582">
        <f>'別紙様式2-3（個票（６月以降））'!T32</f>
        <v>0</v>
      </c>
      <c r="L23" s="582">
        <f>'別紙様式2-3（個票（６月以降））'!O32</f>
        <v>0</v>
      </c>
      <c r="M23" s="582"/>
    </row>
    <row r="24" spans="1:13">
      <c r="A24" s="582">
        <f>基本情報入力シート!$L$16</f>
        <v>0</v>
      </c>
      <c r="B24" s="583">
        <f>基本情報入力シート!B55</f>
        <v>0</v>
      </c>
      <c r="C24" s="582">
        <f>基本情報入力シート!W55</f>
        <v>0</v>
      </c>
      <c r="D24" s="582">
        <f>基本情報入力シート!Z55</f>
        <v>0</v>
      </c>
      <c r="E24" s="582">
        <f>基本情報入力シート!$L$24</f>
        <v>0</v>
      </c>
      <c r="F24" s="582">
        <f>基本情報入力シート!$L$25</f>
        <v>0</v>
      </c>
      <c r="G24" s="582">
        <f>基本情報入力シート!L55</f>
        <v>0</v>
      </c>
      <c r="H24" s="582">
        <f>'別紙様式2-2（個票（４、５月））'!T33</f>
        <v>0</v>
      </c>
      <c r="I24" s="582">
        <f>'別紙様式2-2（個票（４、５月））'!O33</f>
        <v>0</v>
      </c>
      <c r="J24" s="582"/>
      <c r="K24" s="582">
        <f>'別紙様式2-3（個票（６月以降））'!T33</f>
        <v>0</v>
      </c>
      <c r="L24" s="582">
        <f>'別紙様式2-3（個票（６月以降））'!O33</f>
        <v>0</v>
      </c>
      <c r="M24" s="582"/>
    </row>
    <row r="25" spans="1:13">
      <c r="A25" s="582">
        <f>基本情報入力シート!$L$16</f>
        <v>0</v>
      </c>
      <c r="B25" s="583">
        <f>基本情報入力シート!B56</f>
        <v>0</v>
      </c>
      <c r="C25" s="582">
        <f>基本情報入力シート!W56</f>
        <v>0</v>
      </c>
      <c r="D25" s="582">
        <f>基本情報入力シート!Z56</f>
        <v>0</v>
      </c>
      <c r="E25" s="582">
        <f>基本情報入力シート!$L$24</f>
        <v>0</v>
      </c>
      <c r="F25" s="582">
        <f>基本情報入力シート!$L$25</f>
        <v>0</v>
      </c>
      <c r="G25" s="582">
        <f>基本情報入力シート!L56</f>
        <v>0</v>
      </c>
      <c r="H25" s="582">
        <f>'別紙様式2-2（個票（４、５月））'!T34</f>
        <v>0</v>
      </c>
      <c r="I25" s="582">
        <f>'別紙様式2-2（個票（４、５月））'!O34</f>
        <v>0</v>
      </c>
      <c r="J25" s="582"/>
      <c r="K25" s="582">
        <f>'別紙様式2-3（個票（６月以降））'!T34</f>
        <v>0</v>
      </c>
      <c r="L25" s="582">
        <f>'別紙様式2-3（個票（６月以降））'!O34</f>
        <v>0</v>
      </c>
      <c r="M25" s="582"/>
    </row>
    <row r="26" spans="1:13">
      <c r="A26" s="582">
        <f>基本情報入力シート!$L$16</f>
        <v>0</v>
      </c>
      <c r="B26" s="583">
        <f>基本情報入力シート!B57</f>
        <v>0</v>
      </c>
      <c r="C26" s="582">
        <f>基本情報入力シート!W57</f>
        <v>0</v>
      </c>
      <c r="D26" s="582">
        <f>基本情報入力シート!Z57</f>
        <v>0</v>
      </c>
      <c r="E26" s="582">
        <f>基本情報入力シート!$L$24</f>
        <v>0</v>
      </c>
      <c r="F26" s="582">
        <f>基本情報入力シート!$L$25</f>
        <v>0</v>
      </c>
      <c r="G26" s="582">
        <f>基本情報入力シート!L57</f>
        <v>0</v>
      </c>
      <c r="H26" s="582">
        <f>'別紙様式2-2（個票（４、５月））'!T35</f>
        <v>0</v>
      </c>
      <c r="I26" s="582">
        <f>'別紙様式2-2（個票（４、５月））'!O35</f>
        <v>0</v>
      </c>
      <c r="J26" s="582"/>
      <c r="K26" s="582">
        <f>'別紙様式2-3（個票（６月以降））'!T35</f>
        <v>0</v>
      </c>
      <c r="L26" s="582">
        <f>'別紙様式2-3（個票（６月以降））'!O35</f>
        <v>0</v>
      </c>
      <c r="M26" s="582"/>
    </row>
    <row r="27" spans="1:13">
      <c r="A27" s="582">
        <f>基本情報入力シート!$L$16</f>
        <v>0</v>
      </c>
      <c r="B27" s="583">
        <f>基本情報入力シート!B58</f>
        <v>0</v>
      </c>
      <c r="C27" s="582">
        <f>基本情報入力シート!W58</f>
        <v>0</v>
      </c>
      <c r="D27" s="582">
        <f>基本情報入力シート!Z58</f>
        <v>0</v>
      </c>
      <c r="E27" s="582">
        <f>基本情報入力シート!$L$24</f>
        <v>0</v>
      </c>
      <c r="F27" s="582">
        <f>基本情報入力シート!$L$25</f>
        <v>0</v>
      </c>
      <c r="G27" s="582">
        <f>基本情報入力シート!L58</f>
        <v>0</v>
      </c>
      <c r="H27" s="582">
        <f>'別紙様式2-2（個票（４、５月））'!T36</f>
        <v>0</v>
      </c>
      <c r="I27" s="582">
        <f>'別紙様式2-2（個票（４、５月））'!O36</f>
        <v>0</v>
      </c>
      <c r="J27" s="582"/>
      <c r="K27" s="582">
        <f>'別紙様式2-3（個票（６月以降））'!T36</f>
        <v>0</v>
      </c>
      <c r="L27" s="582">
        <f>'別紙様式2-3（個票（６月以降））'!O36</f>
        <v>0</v>
      </c>
      <c r="M27" s="582"/>
    </row>
    <row r="28" spans="1:13">
      <c r="A28" s="582">
        <f>基本情報入力シート!$L$16</f>
        <v>0</v>
      </c>
      <c r="B28" s="583">
        <f>基本情報入力シート!B59</f>
        <v>0</v>
      </c>
      <c r="C28" s="582">
        <f>基本情報入力シート!W59</f>
        <v>0</v>
      </c>
      <c r="D28" s="582">
        <f>基本情報入力シート!Z59</f>
        <v>0</v>
      </c>
      <c r="E28" s="582">
        <f>基本情報入力シート!$L$24</f>
        <v>0</v>
      </c>
      <c r="F28" s="582">
        <f>基本情報入力シート!$L$25</f>
        <v>0</v>
      </c>
      <c r="G28" s="582">
        <f>基本情報入力シート!L59</f>
        <v>0</v>
      </c>
      <c r="H28" s="582">
        <f>'別紙様式2-2（個票（４、５月））'!T37</f>
        <v>0</v>
      </c>
      <c r="I28" s="582">
        <f>'別紙様式2-2（個票（４、５月））'!O37</f>
        <v>0</v>
      </c>
      <c r="J28" s="582"/>
      <c r="K28" s="582">
        <f>'別紙様式2-3（個票（６月以降））'!T37</f>
        <v>0</v>
      </c>
      <c r="L28" s="582">
        <f>'別紙様式2-3（個票（６月以降））'!O37</f>
        <v>0</v>
      </c>
      <c r="M28" s="582"/>
    </row>
    <row r="29" spans="1:13">
      <c r="A29" s="582">
        <f>基本情報入力シート!$L$16</f>
        <v>0</v>
      </c>
      <c r="B29" s="583">
        <f>基本情報入力シート!B60</f>
        <v>0</v>
      </c>
      <c r="C29" s="582">
        <f>基本情報入力シート!W60</f>
        <v>0</v>
      </c>
      <c r="D29" s="582">
        <f>基本情報入力シート!Z60</f>
        <v>0</v>
      </c>
      <c r="E29" s="582">
        <f>基本情報入力シート!$L$24</f>
        <v>0</v>
      </c>
      <c r="F29" s="582">
        <f>基本情報入力シート!$L$25</f>
        <v>0</v>
      </c>
      <c r="G29" s="582">
        <f>基本情報入力シート!L60</f>
        <v>0</v>
      </c>
      <c r="H29" s="582">
        <f>'別紙様式2-2（個票（４、５月））'!T38</f>
        <v>0</v>
      </c>
      <c r="I29" s="582">
        <f>'別紙様式2-2（個票（４、５月））'!O38</f>
        <v>0</v>
      </c>
      <c r="J29" s="582"/>
      <c r="K29" s="582">
        <f>'別紙様式2-3（個票（６月以降））'!T38</f>
        <v>0</v>
      </c>
      <c r="L29" s="582">
        <f>'別紙様式2-3（個票（６月以降））'!O38</f>
        <v>0</v>
      </c>
      <c r="M29" s="582"/>
    </row>
    <row r="30" spans="1:13">
      <c r="A30" s="582">
        <f>基本情報入力シート!$L$16</f>
        <v>0</v>
      </c>
      <c r="B30" s="583">
        <f>基本情報入力シート!B61</f>
        <v>0</v>
      </c>
      <c r="C30" s="582">
        <f>基本情報入力シート!W61</f>
        <v>0</v>
      </c>
      <c r="D30" s="582">
        <f>基本情報入力シート!Z61</f>
        <v>0</v>
      </c>
      <c r="E30" s="582">
        <f>基本情報入力シート!$L$24</f>
        <v>0</v>
      </c>
      <c r="F30" s="582">
        <f>基本情報入力シート!$L$25</f>
        <v>0</v>
      </c>
      <c r="G30" s="582">
        <f>基本情報入力シート!L61</f>
        <v>0</v>
      </c>
      <c r="H30" s="582">
        <f>'別紙様式2-2（個票（４、５月））'!T39</f>
        <v>0</v>
      </c>
      <c r="I30" s="582">
        <f>'別紙様式2-2（個票（４、５月））'!O39</f>
        <v>0</v>
      </c>
      <c r="J30" s="582"/>
      <c r="K30" s="582">
        <f>'別紙様式2-3（個票（６月以降））'!T39</f>
        <v>0</v>
      </c>
      <c r="L30" s="582">
        <f>'別紙様式2-3（個票（６月以降））'!O39</f>
        <v>0</v>
      </c>
      <c r="M30" s="582"/>
    </row>
    <row r="31" spans="1:13">
      <c r="A31" s="582">
        <f>基本情報入力シート!$L$16</f>
        <v>0</v>
      </c>
      <c r="B31" s="583">
        <f>基本情報入力シート!B62</f>
        <v>0</v>
      </c>
      <c r="C31" s="582">
        <f>基本情報入力シート!W62</f>
        <v>0</v>
      </c>
      <c r="D31" s="582">
        <f>基本情報入力シート!Z62</f>
        <v>0</v>
      </c>
      <c r="E31" s="582">
        <f>基本情報入力シート!$L$24</f>
        <v>0</v>
      </c>
      <c r="F31" s="582">
        <f>基本情報入力シート!$L$25</f>
        <v>0</v>
      </c>
      <c r="G31" s="582">
        <f>基本情報入力シート!L62</f>
        <v>0</v>
      </c>
      <c r="H31" s="582">
        <f>'別紙様式2-2（個票（４、５月））'!T40</f>
        <v>0</v>
      </c>
      <c r="I31" s="582">
        <f>'別紙様式2-2（個票（４、５月））'!O40</f>
        <v>0</v>
      </c>
      <c r="J31" s="582"/>
      <c r="K31" s="582">
        <f>'別紙様式2-3（個票（６月以降））'!T40</f>
        <v>0</v>
      </c>
      <c r="L31" s="582">
        <f>'別紙様式2-3（個票（６月以降））'!O40</f>
        <v>0</v>
      </c>
      <c r="M31" s="582"/>
    </row>
    <row r="32" spans="1:13">
      <c r="A32" s="582">
        <f>基本情報入力シート!$L$16</f>
        <v>0</v>
      </c>
      <c r="B32" s="583">
        <f>基本情報入力シート!B63</f>
        <v>0</v>
      </c>
      <c r="C32" s="582">
        <f>基本情報入力シート!W63</f>
        <v>0</v>
      </c>
      <c r="D32" s="582">
        <f>基本情報入力シート!Z63</f>
        <v>0</v>
      </c>
      <c r="E32" s="582">
        <f>基本情報入力シート!$L$24</f>
        <v>0</v>
      </c>
      <c r="F32" s="582">
        <f>基本情報入力シート!$L$25</f>
        <v>0</v>
      </c>
      <c r="G32" s="582">
        <f>基本情報入力シート!L63</f>
        <v>0</v>
      </c>
      <c r="H32" s="582">
        <f>'別紙様式2-2（個票（４、５月））'!T41</f>
        <v>0</v>
      </c>
      <c r="I32" s="582">
        <f>'別紙様式2-2（個票（４、５月））'!O41</f>
        <v>0</v>
      </c>
      <c r="J32" s="582"/>
      <c r="K32" s="582">
        <f>'別紙様式2-3（個票（６月以降））'!T41</f>
        <v>0</v>
      </c>
      <c r="L32" s="582">
        <f>'別紙様式2-3（個票（６月以降））'!O41</f>
        <v>0</v>
      </c>
      <c r="M32" s="582"/>
    </row>
    <row r="33" spans="1:13">
      <c r="A33" s="582">
        <f>基本情報入力シート!$L$16</f>
        <v>0</v>
      </c>
      <c r="B33" s="583">
        <f>基本情報入力シート!B64</f>
        <v>0</v>
      </c>
      <c r="C33" s="582">
        <f>基本情報入力シート!W64</f>
        <v>0</v>
      </c>
      <c r="D33" s="582">
        <f>基本情報入力シート!Z64</f>
        <v>0</v>
      </c>
      <c r="E33" s="582">
        <f>基本情報入力シート!$L$24</f>
        <v>0</v>
      </c>
      <c r="F33" s="582">
        <f>基本情報入力シート!$L$25</f>
        <v>0</v>
      </c>
      <c r="G33" s="582">
        <f>基本情報入力シート!L64</f>
        <v>0</v>
      </c>
      <c r="H33" s="582">
        <f>'別紙様式2-2（個票（４、５月））'!T42</f>
        <v>0</v>
      </c>
      <c r="I33" s="582">
        <f>'別紙様式2-2（個票（４、５月））'!O42</f>
        <v>0</v>
      </c>
      <c r="J33" s="582"/>
      <c r="K33" s="582">
        <f>'別紙様式2-3（個票（６月以降））'!T42</f>
        <v>0</v>
      </c>
      <c r="L33" s="582">
        <f>'別紙様式2-3（個票（６月以降））'!O42</f>
        <v>0</v>
      </c>
      <c r="M33" s="582"/>
    </row>
    <row r="34" spans="1:13">
      <c r="A34" s="582">
        <f>基本情報入力シート!$L$16</f>
        <v>0</v>
      </c>
      <c r="B34" s="583">
        <f>基本情報入力シート!B65</f>
        <v>0</v>
      </c>
      <c r="C34" s="582">
        <f>基本情報入力シート!W65</f>
        <v>0</v>
      </c>
      <c r="D34" s="582">
        <f>基本情報入力シート!Z65</f>
        <v>0</v>
      </c>
      <c r="E34" s="582">
        <f>基本情報入力シート!$L$24</f>
        <v>0</v>
      </c>
      <c r="F34" s="582">
        <f>基本情報入力シート!$L$25</f>
        <v>0</v>
      </c>
      <c r="G34" s="582">
        <f>基本情報入力シート!L65</f>
        <v>0</v>
      </c>
      <c r="H34" s="582">
        <f>'別紙様式2-2（個票（４、５月））'!T43</f>
        <v>0</v>
      </c>
      <c r="I34" s="582">
        <f>'別紙様式2-2（個票（４、５月））'!O43</f>
        <v>0</v>
      </c>
      <c r="J34" s="582"/>
      <c r="K34" s="582">
        <f>'別紙様式2-3（個票（６月以降））'!T43</f>
        <v>0</v>
      </c>
      <c r="L34" s="582">
        <f>'別紙様式2-3（個票（６月以降））'!O43</f>
        <v>0</v>
      </c>
      <c r="M34" s="582"/>
    </row>
    <row r="35" spans="1:13">
      <c r="A35" s="582">
        <f>基本情報入力シート!$L$16</f>
        <v>0</v>
      </c>
      <c r="B35" s="583">
        <f>基本情報入力シート!B66</f>
        <v>0</v>
      </c>
      <c r="C35" s="582">
        <f>基本情報入力シート!W66</f>
        <v>0</v>
      </c>
      <c r="D35" s="582">
        <f>基本情報入力シート!Z66</f>
        <v>0</v>
      </c>
      <c r="E35" s="582">
        <f>基本情報入力シート!$L$24</f>
        <v>0</v>
      </c>
      <c r="F35" s="582">
        <f>基本情報入力シート!$L$25</f>
        <v>0</v>
      </c>
      <c r="G35" s="582">
        <f>基本情報入力シート!L66</f>
        <v>0</v>
      </c>
      <c r="H35" s="582">
        <f>'別紙様式2-2（個票（４、５月））'!T44</f>
        <v>0</v>
      </c>
      <c r="I35" s="582">
        <f>'別紙様式2-2（個票（４、５月））'!O44</f>
        <v>0</v>
      </c>
      <c r="J35" s="582"/>
      <c r="K35" s="582">
        <f>'別紙様式2-3（個票（６月以降））'!T44</f>
        <v>0</v>
      </c>
      <c r="L35" s="582">
        <f>'別紙様式2-3（個票（６月以降））'!O44</f>
        <v>0</v>
      </c>
      <c r="M35" s="582"/>
    </row>
    <row r="36" spans="1:13">
      <c r="A36" s="582">
        <f>基本情報入力シート!$L$16</f>
        <v>0</v>
      </c>
      <c r="B36" s="583">
        <f>基本情報入力シート!B67</f>
        <v>0</v>
      </c>
      <c r="C36" s="582">
        <f>基本情報入力シート!W67</f>
        <v>0</v>
      </c>
      <c r="D36" s="582">
        <f>基本情報入力シート!Z67</f>
        <v>0</v>
      </c>
      <c r="E36" s="582">
        <f>基本情報入力シート!$L$24</f>
        <v>0</v>
      </c>
      <c r="F36" s="582">
        <f>基本情報入力シート!$L$25</f>
        <v>0</v>
      </c>
      <c r="G36" s="582">
        <f>基本情報入力シート!L67</f>
        <v>0</v>
      </c>
      <c r="H36" s="582">
        <f>'別紙様式2-2（個票（４、５月））'!T45</f>
        <v>0</v>
      </c>
      <c r="I36" s="582">
        <f>'別紙様式2-2（個票（４、５月））'!O45</f>
        <v>0</v>
      </c>
      <c r="J36" s="582"/>
      <c r="K36" s="582">
        <f>'別紙様式2-3（個票（６月以降））'!T45</f>
        <v>0</v>
      </c>
      <c r="L36" s="582">
        <f>'別紙様式2-3（個票（６月以降））'!O45</f>
        <v>0</v>
      </c>
      <c r="M36" s="582"/>
    </row>
    <row r="37" spans="1:13">
      <c r="A37" s="582">
        <f>基本情報入力シート!$L$16</f>
        <v>0</v>
      </c>
      <c r="B37" s="583">
        <f>基本情報入力シート!B68</f>
        <v>0</v>
      </c>
      <c r="C37" s="582">
        <f>基本情報入力シート!W68</f>
        <v>0</v>
      </c>
      <c r="D37" s="582">
        <f>基本情報入力シート!Z68</f>
        <v>0</v>
      </c>
      <c r="E37" s="582">
        <f>基本情報入力シート!$L$24</f>
        <v>0</v>
      </c>
      <c r="F37" s="582">
        <f>基本情報入力シート!$L$25</f>
        <v>0</v>
      </c>
      <c r="G37" s="582">
        <f>基本情報入力シート!L68</f>
        <v>0</v>
      </c>
      <c r="H37" s="582">
        <f>'別紙様式2-2（個票（４、５月））'!T46</f>
        <v>0</v>
      </c>
      <c r="I37" s="582">
        <f>'別紙様式2-2（個票（４、５月））'!O46</f>
        <v>0</v>
      </c>
      <c r="J37" s="582"/>
      <c r="K37" s="582">
        <f>'別紙様式2-3（個票（６月以降））'!T46</f>
        <v>0</v>
      </c>
      <c r="L37" s="582">
        <f>'別紙様式2-3（個票（６月以降））'!O46</f>
        <v>0</v>
      </c>
      <c r="M37" s="582"/>
    </row>
    <row r="38" spans="1:13">
      <c r="A38" s="582">
        <f>基本情報入力シート!$L$16</f>
        <v>0</v>
      </c>
      <c r="B38" s="583">
        <f>基本情報入力シート!B69</f>
        <v>0</v>
      </c>
      <c r="C38" s="582">
        <f>基本情報入力シート!W69</f>
        <v>0</v>
      </c>
      <c r="D38" s="582">
        <f>基本情報入力シート!Z69</f>
        <v>0</v>
      </c>
      <c r="E38" s="582">
        <f>基本情報入力シート!$L$24</f>
        <v>0</v>
      </c>
      <c r="F38" s="582">
        <f>基本情報入力シート!$L$25</f>
        <v>0</v>
      </c>
      <c r="G38" s="582">
        <f>基本情報入力シート!L69</f>
        <v>0</v>
      </c>
      <c r="H38" s="582">
        <f>'別紙様式2-2（個票（４、５月））'!T47</f>
        <v>0</v>
      </c>
      <c r="I38" s="582">
        <f>'別紙様式2-2（個票（４、５月））'!O47</f>
        <v>0</v>
      </c>
      <c r="J38" s="582"/>
      <c r="K38" s="582">
        <f>'別紙様式2-3（個票（６月以降））'!T47</f>
        <v>0</v>
      </c>
      <c r="L38" s="582">
        <f>'別紙様式2-3（個票（６月以降））'!O47</f>
        <v>0</v>
      </c>
      <c r="M38" s="582"/>
    </row>
    <row r="39" spans="1:13">
      <c r="A39" s="582">
        <f>基本情報入力シート!$L$16</f>
        <v>0</v>
      </c>
      <c r="B39" s="583">
        <f>基本情報入力シート!B70</f>
        <v>0</v>
      </c>
      <c r="C39" s="582">
        <f>基本情報入力シート!W70</f>
        <v>0</v>
      </c>
      <c r="D39" s="582">
        <f>基本情報入力シート!Z70</f>
        <v>0</v>
      </c>
      <c r="E39" s="582">
        <f>基本情報入力シート!$L$24</f>
        <v>0</v>
      </c>
      <c r="F39" s="582">
        <f>基本情報入力シート!$L$25</f>
        <v>0</v>
      </c>
      <c r="G39" s="582">
        <f>基本情報入力シート!L70</f>
        <v>0</v>
      </c>
      <c r="H39" s="582">
        <f>'別紙様式2-2（個票（４、５月））'!T48</f>
        <v>0</v>
      </c>
      <c r="I39" s="582">
        <f>'別紙様式2-2（個票（４、５月））'!O48</f>
        <v>0</v>
      </c>
      <c r="J39" s="582"/>
      <c r="K39" s="582">
        <f>'別紙様式2-3（個票（６月以降））'!T48</f>
        <v>0</v>
      </c>
      <c r="L39" s="582">
        <f>'別紙様式2-3（個票（６月以降））'!O48</f>
        <v>0</v>
      </c>
      <c r="M39" s="582"/>
    </row>
    <row r="40" spans="1:13">
      <c r="A40" s="582">
        <f>基本情報入力シート!$L$16</f>
        <v>0</v>
      </c>
      <c r="B40" s="583">
        <f>基本情報入力シート!B71</f>
        <v>0</v>
      </c>
      <c r="C40" s="582">
        <f>基本情報入力シート!W71</f>
        <v>0</v>
      </c>
      <c r="D40" s="582">
        <f>基本情報入力シート!Z71</f>
        <v>0</v>
      </c>
      <c r="E40" s="582">
        <f>基本情報入力シート!$L$24</f>
        <v>0</v>
      </c>
      <c r="F40" s="582">
        <f>基本情報入力シート!$L$25</f>
        <v>0</v>
      </c>
      <c r="G40" s="582">
        <f>基本情報入力シート!L71</f>
        <v>0</v>
      </c>
      <c r="H40" s="582">
        <f>'別紙様式2-2（個票（４、５月））'!T49</f>
        <v>0</v>
      </c>
      <c r="I40" s="582">
        <f>'別紙様式2-2（個票（４、５月））'!O49</f>
        <v>0</v>
      </c>
      <c r="J40" s="582"/>
      <c r="K40" s="582">
        <f>'別紙様式2-3（個票（６月以降））'!T49</f>
        <v>0</v>
      </c>
      <c r="L40" s="582">
        <f>'別紙様式2-3（個票（６月以降））'!O49</f>
        <v>0</v>
      </c>
      <c r="M40" s="582"/>
    </row>
    <row r="41" spans="1:13">
      <c r="A41" s="582">
        <f>基本情報入力シート!$L$16</f>
        <v>0</v>
      </c>
      <c r="B41" s="583">
        <f>基本情報入力シート!B72</f>
        <v>0</v>
      </c>
      <c r="C41" s="582">
        <f>基本情報入力シート!W72</f>
        <v>0</v>
      </c>
      <c r="D41" s="582">
        <f>基本情報入力シート!Z72</f>
        <v>0</v>
      </c>
      <c r="E41" s="582">
        <f>基本情報入力シート!$L$24</f>
        <v>0</v>
      </c>
      <c r="F41" s="582">
        <f>基本情報入力シート!$L$25</f>
        <v>0</v>
      </c>
      <c r="G41" s="582">
        <f>基本情報入力シート!L72</f>
        <v>0</v>
      </c>
      <c r="H41" s="582">
        <f>'別紙様式2-2（個票（４、５月））'!T50</f>
        <v>0</v>
      </c>
      <c r="I41" s="582">
        <f>'別紙様式2-2（個票（４、５月））'!O50</f>
        <v>0</v>
      </c>
      <c r="J41" s="582"/>
      <c r="K41" s="582">
        <f>'別紙様式2-3（個票（６月以降））'!T50</f>
        <v>0</v>
      </c>
      <c r="L41" s="582">
        <f>'別紙様式2-3（個票（６月以降））'!O50</f>
        <v>0</v>
      </c>
      <c r="M41" s="582"/>
    </row>
    <row r="42" spans="1:13">
      <c r="A42" s="582">
        <f>基本情報入力シート!$L$16</f>
        <v>0</v>
      </c>
      <c r="B42" s="583">
        <f>基本情報入力シート!B73</f>
        <v>0</v>
      </c>
      <c r="C42" s="582">
        <f>基本情報入力シート!W73</f>
        <v>0</v>
      </c>
      <c r="D42" s="582">
        <f>基本情報入力シート!Z73</f>
        <v>0</v>
      </c>
      <c r="E42" s="582">
        <f>基本情報入力シート!$L$24</f>
        <v>0</v>
      </c>
      <c r="F42" s="582">
        <f>基本情報入力シート!$L$25</f>
        <v>0</v>
      </c>
      <c r="G42" s="582">
        <f>基本情報入力シート!L73</f>
        <v>0</v>
      </c>
      <c r="H42" s="582">
        <f>'別紙様式2-2（個票（４、５月））'!T51</f>
        <v>0</v>
      </c>
      <c r="I42" s="582">
        <f>'別紙様式2-2（個票（４、５月））'!O51</f>
        <v>0</v>
      </c>
      <c r="J42" s="582"/>
      <c r="K42" s="582">
        <f>'別紙様式2-3（個票（６月以降））'!T51</f>
        <v>0</v>
      </c>
      <c r="L42" s="582">
        <f>'別紙様式2-3（個票（６月以降））'!O51</f>
        <v>0</v>
      </c>
      <c r="M42" s="582"/>
    </row>
    <row r="43" spans="1:13">
      <c r="A43" s="582">
        <f>基本情報入力シート!$L$16</f>
        <v>0</v>
      </c>
      <c r="B43" s="583">
        <f>基本情報入力シート!B74</f>
        <v>0</v>
      </c>
      <c r="C43" s="582">
        <f>基本情報入力シート!W74</f>
        <v>0</v>
      </c>
      <c r="D43" s="582">
        <f>基本情報入力シート!Z74</f>
        <v>0</v>
      </c>
      <c r="E43" s="582">
        <f>基本情報入力シート!$L$24</f>
        <v>0</v>
      </c>
      <c r="F43" s="582">
        <f>基本情報入力シート!$L$25</f>
        <v>0</v>
      </c>
      <c r="G43" s="582">
        <f>基本情報入力シート!L74</f>
        <v>0</v>
      </c>
      <c r="H43" s="582">
        <f>'別紙様式2-2（個票（４、５月））'!T52</f>
        <v>0</v>
      </c>
      <c r="I43" s="582">
        <f>'別紙様式2-2（個票（４、５月））'!O52</f>
        <v>0</v>
      </c>
      <c r="J43" s="582"/>
      <c r="K43" s="582">
        <f>'別紙様式2-3（個票（６月以降））'!T52</f>
        <v>0</v>
      </c>
      <c r="L43" s="582">
        <f>'別紙様式2-3（個票（６月以降））'!O52</f>
        <v>0</v>
      </c>
      <c r="M43" s="582"/>
    </row>
    <row r="44" spans="1:13">
      <c r="A44" s="582">
        <f>基本情報入力シート!$L$16</f>
        <v>0</v>
      </c>
      <c r="B44" s="583">
        <f>基本情報入力シート!B75</f>
        <v>0</v>
      </c>
      <c r="C44" s="582">
        <f>基本情報入力シート!W75</f>
        <v>0</v>
      </c>
      <c r="D44" s="582">
        <f>基本情報入力シート!Z75</f>
        <v>0</v>
      </c>
      <c r="E44" s="582">
        <f>基本情報入力シート!$L$24</f>
        <v>0</v>
      </c>
      <c r="F44" s="582">
        <f>基本情報入力シート!$L$25</f>
        <v>0</v>
      </c>
      <c r="G44" s="582">
        <f>基本情報入力シート!L75</f>
        <v>0</v>
      </c>
      <c r="H44" s="582">
        <f>'別紙様式2-2（個票（４、５月））'!T53</f>
        <v>0</v>
      </c>
      <c r="I44" s="582">
        <f>'別紙様式2-2（個票（４、５月））'!O53</f>
        <v>0</v>
      </c>
      <c r="J44" s="582"/>
      <c r="K44" s="582">
        <f>'別紙様式2-3（個票（６月以降））'!T53</f>
        <v>0</v>
      </c>
      <c r="L44" s="582">
        <f>'別紙様式2-3（個票（６月以降））'!O53</f>
        <v>0</v>
      </c>
      <c r="M44" s="582"/>
    </row>
    <row r="45" spans="1:13">
      <c r="A45" s="582">
        <f>基本情報入力シート!$L$16</f>
        <v>0</v>
      </c>
      <c r="B45" s="583">
        <f>基本情報入力シート!B76</f>
        <v>0</v>
      </c>
      <c r="C45" s="582">
        <f>基本情報入力シート!W76</f>
        <v>0</v>
      </c>
      <c r="D45" s="582">
        <f>基本情報入力シート!Z76</f>
        <v>0</v>
      </c>
      <c r="E45" s="582">
        <f>基本情報入力シート!$L$24</f>
        <v>0</v>
      </c>
      <c r="F45" s="582">
        <f>基本情報入力シート!$L$25</f>
        <v>0</v>
      </c>
      <c r="G45" s="582">
        <f>基本情報入力シート!L76</f>
        <v>0</v>
      </c>
      <c r="H45" s="582">
        <f>'別紙様式2-2（個票（４、５月））'!T54</f>
        <v>0</v>
      </c>
      <c r="I45" s="582">
        <f>'別紙様式2-2（個票（４、５月））'!O54</f>
        <v>0</v>
      </c>
      <c r="J45" s="582"/>
      <c r="K45" s="582">
        <f>'別紙様式2-3（個票（６月以降））'!T54</f>
        <v>0</v>
      </c>
      <c r="L45" s="582">
        <f>'別紙様式2-3（個票（６月以降））'!O54</f>
        <v>0</v>
      </c>
      <c r="M45" s="582"/>
    </row>
    <row r="46" spans="1:13">
      <c r="A46" s="582">
        <f>基本情報入力シート!$L$16</f>
        <v>0</v>
      </c>
      <c r="B46" s="583">
        <f>基本情報入力シート!B77</f>
        <v>0</v>
      </c>
      <c r="C46" s="582">
        <f>基本情報入力シート!W77</f>
        <v>0</v>
      </c>
      <c r="D46" s="582">
        <f>基本情報入力シート!Z77</f>
        <v>0</v>
      </c>
      <c r="E46" s="582">
        <f>基本情報入力シート!$L$24</f>
        <v>0</v>
      </c>
      <c r="F46" s="582">
        <f>基本情報入力シート!$L$25</f>
        <v>0</v>
      </c>
      <c r="G46" s="582">
        <f>基本情報入力シート!L77</f>
        <v>0</v>
      </c>
      <c r="H46" s="582">
        <f>'別紙様式2-2（個票（４、５月））'!T55</f>
        <v>0</v>
      </c>
      <c r="I46" s="582">
        <f>'別紙様式2-2（個票（４、５月））'!O55</f>
        <v>0</v>
      </c>
      <c r="J46" s="582"/>
      <c r="K46" s="582">
        <f>'別紙様式2-3（個票（６月以降））'!T55</f>
        <v>0</v>
      </c>
      <c r="L46" s="582">
        <f>'別紙様式2-3（個票（６月以降））'!O55</f>
        <v>0</v>
      </c>
      <c r="M46" s="582"/>
    </row>
    <row r="47" spans="1:13">
      <c r="A47" s="582">
        <f>基本情報入力シート!$L$16</f>
        <v>0</v>
      </c>
      <c r="B47" s="583">
        <f>基本情報入力シート!B78</f>
        <v>0</v>
      </c>
      <c r="C47" s="582">
        <f>基本情報入力シート!W78</f>
        <v>0</v>
      </c>
      <c r="D47" s="582">
        <f>基本情報入力シート!Z78</f>
        <v>0</v>
      </c>
      <c r="E47" s="582">
        <f>基本情報入力シート!$L$24</f>
        <v>0</v>
      </c>
      <c r="F47" s="582">
        <f>基本情報入力シート!$L$25</f>
        <v>0</v>
      </c>
      <c r="G47" s="582">
        <f>基本情報入力シート!L78</f>
        <v>0</v>
      </c>
      <c r="H47" s="582">
        <f>'別紙様式2-2（個票（４、５月））'!T56</f>
        <v>0</v>
      </c>
      <c r="I47" s="582">
        <f>'別紙様式2-2（個票（４、５月））'!O56</f>
        <v>0</v>
      </c>
      <c r="J47" s="582"/>
      <c r="K47" s="582">
        <f>'別紙様式2-3（個票（６月以降））'!T56</f>
        <v>0</v>
      </c>
      <c r="L47" s="582">
        <f>'別紙様式2-3（個票（６月以降））'!O56</f>
        <v>0</v>
      </c>
      <c r="M47" s="582"/>
    </row>
    <row r="48" spans="1:13">
      <c r="A48" s="582">
        <f>基本情報入力シート!$L$16</f>
        <v>0</v>
      </c>
      <c r="B48" s="583">
        <f>基本情報入力シート!B79</f>
        <v>0</v>
      </c>
      <c r="C48" s="582">
        <f>基本情報入力シート!W79</f>
        <v>0</v>
      </c>
      <c r="D48" s="582">
        <f>基本情報入力シート!Z79</f>
        <v>0</v>
      </c>
      <c r="E48" s="582">
        <f>基本情報入力シート!$L$24</f>
        <v>0</v>
      </c>
      <c r="F48" s="582">
        <f>基本情報入力シート!$L$25</f>
        <v>0</v>
      </c>
      <c r="G48" s="582">
        <f>基本情報入力シート!L79</f>
        <v>0</v>
      </c>
      <c r="H48" s="582">
        <f>'別紙様式2-2（個票（４、５月））'!T57</f>
        <v>0</v>
      </c>
      <c r="I48" s="582">
        <f>'別紙様式2-2（個票（４、５月））'!O57</f>
        <v>0</v>
      </c>
      <c r="J48" s="582"/>
      <c r="K48" s="582">
        <f>'別紙様式2-3（個票（６月以降））'!T57</f>
        <v>0</v>
      </c>
      <c r="L48" s="582">
        <f>'別紙様式2-3（個票（６月以降））'!O57</f>
        <v>0</v>
      </c>
      <c r="M48" s="582"/>
    </row>
    <row r="49" spans="1:13">
      <c r="A49" s="582">
        <f>基本情報入力シート!$L$16</f>
        <v>0</v>
      </c>
      <c r="B49" s="583">
        <f>基本情報入力シート!B80</f>
        <v>0</v>
      </c>
      <c r="C49" s="582">
        <f>基本情報入力シート!W80</f>
        <v>0</v>
      </c>
      <c r="D49" s="582">
        <f>基本情報入力シート!Z80</f>
        <v>0</v>
      </c>
      <c r="E49" s="582">
        <f>基本情報入力シート!$L$24</f>
        <v>0</v>
      </c>
      <c r="F49" s="582">
        <f>基本情報入力シート!$L$25</f>
        <v>0</v>
      </c>
      <c r="G49" s="582">
        <f>基本情報入力シート!L80</f>
        <v>0</v>
      </c>
      <c r="H49" s="582">
        <f>'別紙様式2-2（個票（４、５月））'!T58</f>
        <v>0</v>
      </c>
      <c r="I49" s="582">
        <f>'別紙様式2-2（個票（４、５月））'!O58</f>
        <v>0</v>
      </c>
      <c r="J49" s="582"/>
      <c r="K49" s="582">
        <f>'別紙様式2-3（個票（６月以降））'!T58</f>
        <v>0</v>
      </c>
      <c r="L49" s="582">
        <f>'別紙様式2-3（個票（６月以降））'!O58</f>
        <v>0</v>
      </c>
      <c r="M49" s="582"/>
    </row>
    <row r="50" spans="1:13">
      <c r="A50" s="582">
        <f>基本情報入力シート!$L$16</f>
        <v>0</v>
      </c>
      <c r="B50" s="583">
        <f>基本情報入力シート!B81</f>
        <v>0</v>
      </c>
      <c r="C50" s="582">
        <f>基本情報入力シート!W81</f>
        <v>0</v>
      </c>
      <c r="D50" s="582">
        <f>基本情報入力シート!Z81</f>
        <v>0</v>
      </c>
      <c r="E50" s="582">
        <f>基本情報入力シート!$L$24</f>
        <v>0</v>
      </c>
      <c r="F50" s="582">
        <f>基本情報入力シート!$L$25</f>
        <v>0</v>
      </c>
      <c r="G50" s="582">
        <f>基本情報入力シート!L81</f>
        <v>0</v>
      </c>
      <c r="H50" s="582">
        <f>'別紙様式2-2（個票（４、５月））'!T59</f>
        <v>0</v>
      </c>
      <c r="I50" s="582">
        <f>'別紙様式2-2（個票（４、５月））'!O59</f>
        <v>0</v>
      </c>
      <c r="J50" s="582"/>
      <c r="K50" s="582">
        <f>'別紙様式2-3（個票（６月以降））'!T59</f>
        <v>0</v>
      </c>
      <c r="L50" s="582">
        <f>'別紙様式2-3（個票（６月以降））'!O59</f>
        <v>0</v>
      </c>
      <c r="M50" s="582"/>
    </row>
    <row r="51" spans="1:13">
      <c r="A51" s="582">
        <f>基本情報入力シート!$L$16</f>
        <v>0</v>
      </c>
      <c r="B51" s="583">
        <f>基本情報入力シート!B82</f>
        <v>0</v>
      </c>
      <c r="C51" s="582">
        <f>基本情報入力シート!W82</f>
        <v>0</v>
      </c>
      <c r="D51" s="582">
        <f>基本情報入力シート!Z82</f>
        <v>0</v>
      </c>
      <c r="E51" s="582">
        <f>基本情報入力シート!$L$24</f>
        <v>0</v>
      </c>
      <c r="F51" s="582">
        <f>基本情報入力シート!$L$25</f>
        <v>0</v>
      </c>
      <c r="G51" s="582">
        <f>基本情報入力シート!L82</f>
        <v>0</v>
      </c>
      <c r="H51" s="582">
        <f>'別紙様式2-2（個票（４、５月））'!T60</f>
        <v>0</v>
      </c>
      <c r="I51" s="582">
        <f>'別紙様式2-2（個票（４、５月））'!O60</f>
        <v>0</v>
      </c>
      <c r="J51" s="582"/>
      <c r="K51" s="582">
        <f>'別紙様式2-3（個票（６月以降））'!T60</f>
        <v>0</v>
      </c>
      <c r="L51" s="582">
        <f>'別紙様式2-3（個票（６月以降））'!O60</f>
        <v>0</v>
      </c>
      <c r="M51" s="582"/>
    </row>
    <row r="52" spans="1:13">
      <c r="A52" s="582">
        <f>基本情報入力シート!$L$16</f>
        <v>0</v>
      </c>
      <c r="B52" s="583">
        <f>基本情報入力シート!B83</f>
        <v>0</v>
      </c>
      <c r="C52" s="582">
        <f>基本情報入力シート!W83</f>
        <v>0</v>
      </c>
      <c r="D52" s="582">
        <f>基本情報入力シート!Z83</f>
        <v>0</v>
      </c>
      <c r="E52" s="582">
        <f>基本情報入力シート!$L$24</f>
        <v>0</v>
      </c>
      <c r="F52" s="582">
        <f>基本情報入力シート!$L$25</f>
        <v>0</v>
      </c>
      <c r="G52" s="582">
        <f>基本情報入力シート!L83</f>
        <v>0</v>
      </c>
      <c r="H52" s="582">
        <f>'別紙様式2-2（個票（４、５月））'!T61</f>
        <v>0</v>
      </c>
      <c r="I52" s="582">
        <f>'別紙様式2-2（個票（４、５月））'!O61</f>
        <v>0</v>
      </c>
      <c r="J52" s="582"/>
      <c r="K52" s="582">
        <f>'別紙様式2-3（個票（６月以降））'!T61</f>
        <v>0</v>
      </c>
      <c r="L52" s="582">
        <f>'別紙様式2-3（個票（６月以降））'!O61</f>
        <v>0</v>
      </c>
      <c r="M52" s="582"/>
    </row>
    <row r="53" spans="1:13">
      <c r="A53" s="582">
        <f>基本情報入力シート!$L$16</f>
        <v>0</v>
      </c>
      <c r="B53" s="583">
        <f>基本情報入力シート!B84</f>
        <v>0</v>
      </c>
      <c r="C53" s="582">
        <f>基本情報入力シート!W84</f>
        <v>0</v>
      </c>
      <c r="D53" s="582">
        <f>基本情報入力シート!Z84</f>
        <v>0</v>
      </c>
      <c r="E53" s="582">
        <f>基本情報入力シート!$L$24</f>
        <v>0</v>
      </c>
      <c r="F53" s="582">
        <f>基本情報入力シート!$L$25</f>
        <v>0</v>
      </c>
      <c r="G53" s="582">
        <f>基本情報入力シート!L84</f>
        <v>0</v>
      </c>
      <c r="H53" s="582">
        <f>'別紙様式2-2（個票（４、５月））'!T62</f>
        <v>0</v>
      </c>
      <c r="I53" s="582">
        <f>'別紙様式2-2（個票（４、５月））'!O62</f>
        <v>0</v>
      </c>
      <c r="J53" s="582"/>
      <c r="K53" s="582">
        <f>'別紙様式2-3（個票（６月以降））'!T62</f>
        <v>0</v>
      </c>
      <c r="L53" s="582">
        <f>'別紙様式2-3（個票（６月以降））'!O62</f>
        <v>0</v>
      </c>
      <c r="M53" s="582"/>
    </row>
    <row r="54" spans="1:13">
      <c r="A54" s="582">
        <f>基本情報入力シート!$L$16</f>
        <v>0</v>
      </c>
      <c r="B54" s="583">
        <f>基本情報入力シート!B85</f>
        <v>0</v>
      </c>
      <c r="C54" s="582">
        <f>基本情報入力シート!W85</f>
        <v>0</v>
      </c>
      <c r="D54" s="582">
        <f>基本情報入力シート!Z85</f>
        <v>0</v>
      </c>
      <c r="E54" s="582">
        <f>基本情報入力シート!$L$24</f>
        <v>0</v>
      </c>
      <c r="F54" s="582">
        <f>基本情報入力シート!$L$25</f>
        <v>0</v>
      </c>
      <c r="G54" s="582">
        <f>基本情報入力シート!L85</f>
        <v>0</v>
      </c>
      <c r="H54" s="582">
        <f>'別紙様式2-2（個票（４、５月））'!T63</f>
        <v>0</v>
      </c>
      <c r="I54" s="582">
        <f>'別紙様式2-2（個票（４、５月））'!O63</f>
        <v>0</v>
      </c>
      <c r="J54" s="582"/>
      <c r="K54" s="582">
        <f>'別紙様式2-3（個票（６月以降））'!T63</f>
        <v>0</v>
      </c>
      <c r="L54" s="582">
        <f>'別紙様式2-3（個票（６月以降））'!O63</f>
        <v>0</v>
      </c>
      <c r="M54" s="582"/>
    </row>
    <row r="55" spans="1:13">
      <c r="A55" s="582">
        <f>基本情報入力シート!$L$16</f>
        <v>0</v>
      </c>
      <c r="B55" s="583">
        <f>基本情報入力シート!B86</f>
        <v>0</v>
      </c>
      <c r="C55" s="582">
        <f>基本情報入力シート!W86</f>
        <v>0</v>
      </c>
      <c r="D55" s="582">
        <f>基本情報入力シート!Z86</f>
        <v>0</v>
      </c>
      <c r="E55" s="582">
        <f>基本情報入力シート!$L$24</f>
        <v>0</v>
      </c>
      <c r="F55" s="582">
        <f>基本情報入力シート!$L$25</f>
        <v>0</v>
      </c>
      <c r="G55" s="582">
        <f>基本情報入力シート!L86</f>
        <v>0</v>
      </c>
      <c r="H55" s="582">
        <f>'別紙様式2-2（個票（４、５月））'!T64</f>
        <v>0</v>
      </c>
      <c r="I55" s="582">
        <f>'別紙様式2-2（個票（４、５月））'!O64</f>
        <v>0</v>
      </c>
      <c r="J55" s="582"/>
      <c r="K55" s="582">
        <f>'別紙様式2-3（個票（６月以降））'!T64</f>
        <v>0</v>
      </c>
      <c r="L55" s="582">
        <f>'別紙様式2-3（個票（６月以降））'!O64</f>
        <v>0</v>
      </c>
      <c r="M55" s="582"/>
    </row>
    <row r="56" spans="1:13">
      <c r="A56" s="582">
        <f>基本情報入力シート!$L$16</f>
        <v>0</v>
      </c>
      <c r="B56" s="583">
        <f>基本情報入力シート!B87</f>
        <v>0</v>
      </c>
      <c r="C56" s="582">
        <f>基本情報入力シート!W87</f>
        <v>0</v>
      </c>
      <c r="D56" s="582">
        <f>基本情報入力シート!Z87</f>
        <v>0</v>
      </c>
      <c r="E56" s="582">
        <f>基本情報入力シート!$L$24</f>
        <v>0</v>
      </c>
      <c r="F56" s="582">
        <f>基本情報入力シート!$L$25</f>
        <v>0</v>
      </c>
      <c r="G56" s="582">
        <f>基本情報入力シート!L87</f>
        <v>0</v>
      </c>
      <c r="H56" s="582">
        <f>'別紙様式2-2（個票（４、５月））'!T65</f>
        <v>0</v>
      </c>
      <c r="I56" s="582">
        <f>'別紙様式2-2（個票（４、５月））'!O65</f>
        <v>0</v>
      </c>
      <c r="J56" s="582"/>
      <c r="K56" s="582">
        <f>'別紙様式2-3（個票（６月以降））'!T65</f>
        <v>0</v>
      </c>
      <c r="L56" s="582">
        <f>'別紙様式2-3（個票（６月以降））'!O65</f>
        <v>0</v>
      </c>
      <c r="M56" s="582"/>
    </row>
    <row r="57" spans="1:13">
      <c r="A57" s="582">
        <f>基本情報入力シート!$L$16</f>
        <v>0</v>
      </c>
      <c r="B57" s="583">
        <f>基本情報入力シート!B88</f>
        <v>0</v>
      </c>
      <c r="C57" s="582">
        <f>基本情報入力シート!W88</f>
        <v>0</v>
      </c>
      <c r="D57" s="582">
        <f>基本情報入力シート!Z88</f>
        <v>0</v>
      </c>
      <c r="E57" s="582">
        <f>基本情報入力シート!$L$24</f>
        <v>0</v>
      </c>
      <c r="F57" s="582">
        <f>基本情報入力シート!$L$25</f>
        <v>0</v>
      </c>
      <c r="G57" s="582">
        <f>基本情報入力シート!L88</f>
        <v>0</v>
      </c>
      <c r="H57" s="582">
        <f>'別紙様式2-2（個票（４、５月））'!T66</f>
        <v>0</v>
      </c>
      <c r="I57" s="582">
        <f>'別紙様式2-2（個票（４、５月））'!O66</f>
        <v>0</v>
      </c>
      <c r="J57" s="582"/>
      <c r="K57" s="582">
        <f>'別紙様式2-3（個票（６月以降））'!T66</f>
        <v>0</v>
      </c>
      <c r="L57" s="582">
        <f>'別紙様式2-3（個票（６月以降））'!O66</f>
        <v>0</v>
      </c>
      <c r="M57" s="582"/>
    </row>
    <row r="58" spans="1:13">
      <c r="A58" s="582">
        <f>基本情報入力シート!$L$16</f>
        <v>0</v>
      </c>
      <c r="B58" s="583">
        <f>基本情報入力シート!B89</f>
        <v>0</v>
      </c>
      <c r="C58" s="582">
        <f>基本情報入力シート!W89</f>
        <v>0</v>
      </c>
      <c r="D58" s="582">
        <f>基本情報入力シート!Z89</f>
        <v>0</v>
      </c>
      <c r="E58" s="582">
        <f>基本情報入力シート!$L$24</f>
        <v>0</v>
      </c>
      <c r="F58" s="582">
        <f>基本情報入力シート!$L$25</f>
        <v>0</v>
      </c>
      <c r="G58" s="582">
        <f>基本情報入力シート!L89</f>
        <v>0</v>
      </c>
      <c r="H58" s="582">
        <f>'別紙様式2-2（個票（４、５月））'!T67</f>
        <v>0</v>
      </c>
      <c r="I58" s="582">
        <f>'別紙様式2-2（個票（４、５月））'!O67</f>
        <v>0</v>
      </c>
      <c r="J58" s="582"/>
      <c r="K58" s="582">
        <f>'別紙様式2-3（個票（６月以降））'!T67</f>
        <v>0</v>
      </c>
      <c r="L58" s="582">
        <f>'別紙様式2-3（個票（６月以降））'!O67</f>
        <v>0</v>
      </c>
      <c r="M58" s="582"/>
    </row>
    <row r="59" spans="1:13">
      <c r="A59" s="582">
        <f>基本情報入力シート!$L$16</f>
        <v>0</v>
      </c>
      <c r="B59" s="583">
        <f>基本情報入力シート!B90</f>
        <v>0</v>
      </c>
      <c r="C59" s="582">
        <f>基本情報入力シート!W90</f>
        <v>0</v>
      </c>
      <c r="D59" s="582">
        <f>基本情報入力シート!Z90</f>
        <v>0</v>
      </c>
      <c r="E59" s="582">
        <f>基本情報入力シート!$L$24</f>
        <v>0</v>
      </c>
      <c r="F59" s="582">
        <f>基本情報入力シート!$L$25</f>
        <v>0</v>
      </c>
      <c r="G59" s="582">
        <f>基本情報入力シート!L90</f>
        <v>0</v>
      </c>
      <c r="H59" s="582">
        <f>'別紙様式2-2（個票（４、５月））'!T68</f>
        <v>0</v>
      </c>
      <c r="I59" s="582">
        <f>'別紙様式2-2（個票（４、５月））'!O68</f>
        <v>0</v>
      </c>
      <c r="J59" s="582"/>
      <c r="K59" s="582">
        <f>'別紙様式2-3（個票（６月以降））'!T68</f>
        <v>0</v>
      </c>
      <c r="L59" s="582">
        <f>'別紙様式2-3（個票（６月以降））'!O68</f>
        <v>0</v>
      </c>
      <c r="M59" s="582"/>
    </row>
    <row r="60" spans="1:13">
      <c r="A60" s="582">
        <f>基本情報入力シート!$L$16</f>
        <v>0</v>
      </c>
      <c r="B60" s="583">
        <f>基本情報入力シート!B91</f>
        <v>0</v>
      </c>
      <c r="C60" s="582">
        <f>基本情報入力シート!W91</f>
        <v>0</v>
      </c>
      <c r="D60" s="582">
        <f>基本情報入力シート!Z91</f>
        <v>0</v>
      </c>
      <c r="E60" s="582">
        <f>基本情報入力シート!$L$24</f>
        <v>0</v>
      </c>
      <c r="F60" s="582">
        <f>基本情報入力シート!$L$25</f>
        <v>0</v>
      </c>
      <c r="G60" s="582">
        <f>基本情報入力シート!L91</f>
        <v>0</v>
      </c>
      <c r="H60" s="582">
        <f>'別紙様式2-2（個票（４、５月））'!T69</f>
        <v>0</v>
      </c>
      <c r="I60" s="582">
        <f>'別紙様式2-2（個票（４、５月））'!O69</f>
        <v>0</v>
      </c>
      <c r="J60" s="582"/>
      <c r="K60" s="582">
        <f>'別紙様式2-3（個票（６月以降））'!T69</f>
        <v>0</v>
      </c>
      <c r="L60" s="582">
        <f>'別紙様式2-3（個票（６月以降））'!O69</f>
        <v>0</v>
      </c>
      <c r="M60" s="582"/>
    </row>
    <row r="61" spans="1:13">
      <c r="A61" s="582">
        <f>基本情報入力シート!$L$16</f>
        <v>0</v>
      </c>
      <c r="B61" s="583">
        <f>基本情報入力シート!B92</f>
        <v>0</v>
      </c>
      <c r="C61" s="582">
        <f>基本情報入力シート!W92</f>
        <v>0</v>
      </c>
      <c r="D61" s="582">
        <f>基本情報入力シート!Z92</f>
        <v>0</v>
      </c>
      <c r="E61" s="582">
        <f>基本情報入力シート!$L$24</f>
        <v>0</v>
      </c>
      <c r="F61" s="582">
        <f>基本情報入力シート!$L$25</f>
        <v>0</v>
      </c>
      <c r="G61" s="582">
        <f>基本情報入力シート!L92</f>
        <v>0</v>
      </c>
      <c r="H61" s="582">
        <f>'別紙様式2-2（個票（４、５月））'!T70</f>
        <v>0</v>
      </c>
      <c r="I61" s="582">
        <f>'別紙様式2-2（個票（４、５月））'!O70</f>
        <v>0</v>
      </c>
      <c r="J61" s="582"/>
      <c r="K61" s="582">
        <f>'別紙様式2-3（個票（６月以降））'!T70</f>
        <v>0</v>
      </c>
      <c r="L61" s="582">
        <f>'別紙様式2-3（個票（６月以降））'!O70</f>
        <v>0</v>
      </c>
      <c r="M61" s="582"/>
    </row>
    <row r="62" spans="1:13">
      <c r="A62" s="582">
        <f>基本情報入力シート!$L$16</f>
        <v>0</v>
      </c>
      <c r="B62" s="583">
        <f>基本情報入力シート!B93</f>
        <v>0</v>
      </c>
      <c r="C62" s="582">
        <f>基本情報入力シート!W93</f>
        <v>0</v>
      </c>
      <c r="D62" s="582">
        <f>基本情報入力シート!Z93</f>
        <v>0</v>
      </c>
      <c r="E62" s="582">
        <f>基本情報入力シート!$L$24</f>
        <v>0</v>
      </c>
      <c r="F62" s="582">
        <f>基本情報入力シート!$L$25</f>
        <v>0</v>
      </c>
      <c r="G62" s="582">
        <f>基本情報入力シート!L93</f>
        <v>0</v>
      </c>
      <c r="H62" s="582">
        <f>'別紙様式2-2（個票（４、５月））'!T71</f>
        <v>0</v>
      </c>
      <c r="I62" s="582">
        <f>'別紙様式2-2（個票（４、５月））'!O71</f>
        <v>0</v>
      </c>
      <c r="J62" s="582"/>
      <c r="K62" s="582">
        <f>'別紙様式2-3（個票（６月以降））'!T71</f>
        <v>0</v>
      </c>
      <c r="L62" s="582">
        <f>'別紙様式2-3（個票（６月以降））'!O71</f>
        <v>0</v>
      </c>
      <c r="M62" s="582"/>
    </row>
    <row r="63" spans="1:13">
      <c r="A63" s="582">
        <f>基本情報入力シート!$L$16</f>
        <v>0</v>
      </c>
      <c r="B63" s="583">
        <f>基本情報入力シート!B94</f>
        <v>0</v>
      </c>
      <c r="C63" s="582">
        <f>基本情報入力シート!W94</f>
        <v>0</v>
      </c>
      <c r="D63" s="582">
        <f>基本情報入力シート!Z94</f>
        <v>0</v>
      </c>
      <c r="E63" s="582">
        <f>基本情報入力シート!$L$24</f>
        <v>0</v>
      </c>
      <c r="F63" s="582">
        <f>基本情報入力シート!$L$25</f>
        <v>0</v>
      </c>
      <c r="G63" s="582">
        <f>基本情報入力シート!L94</f>
        <v>0</v>
      </c>
      <c r="H63" s="582">
        <f>'別紙様式2-2（個票（４、５月））'!T72</f>
        <v>0</v>
      </c>
      <c r="I63" s="582">
        <f>'別紙様式2-2（個票（４、５月））'!O72</f>
        <v>0</v>
      </c>
      <c r="J63" s="582"/>
      <c r="K63" s="582">
        <f>'別紙様式2-3（個票（６月以降））'!T72</f>
        <v>0</v>
      </c>
      <c r="L63" s="582">
        <f>'別紙様式2-3（個票（６月以降））'!O72</f>
        <v>0</v>
      </c>
      <c r="M63" s="582"/>
    </row>
    <row r="64" spans="1:13">
      <c r="A64" s="582">
        <f>基本情報入力シート!$L$16</f>
        <v>0</v>
      </c>
      <c r="B64" s="583">
        <f>基本情報入力シート!B95</f>
        <v>0</v>
      </c>
      <c r="C64" s="582">
        <f>基本情報入力シート!W95</f>
        <v>0</v>
      </c>
      <c r="D64" s="582">
        <f>基本情報入力シート!Z95</f>
        <v>0</v>
      </c>
      <c r="E64" s="582">
        <f>基本情報入力シート!$L$24</f>
        <v>0</v>
      </c>
      <c r="F64" s="582">
        <f>基本情報入力シート!$L$25</f>
        <v>0</v>
      </c>
      <c r="G64" s="582">
        <f>基本情報入力シート!L95</f>
        <v>0</v>
      </c>
      <c r="H64" s="582">
        <f>'別紙様式2-2（個票（４、５月））'!T73</f>
        <v>0</v>
      </c>
      <c r="I64" s="582">
        <f>'別紙様式2-2（個票（４、５月））'!O73</f>
        <v>0</v>
      </c>
      <c r="J64" s="582"/>
      <c r="K64" s="582">
        <f>'別紙様式2-3（個票（６月以降））'!T73</f>
        <v>0</v>
      </c>
      <c r="L64" s="582">
        <f>'別紙様式2-3（個票（６月以降））'!O73</f>
        <v>0</v>
      </c>
      <c r="M64" s="582"/>
    </row>
    <row r="65" spans="1:13">
      <c r="A65" s="582">
        <f>基本情報入力シート!$L$16</f>
        <v>0</v>
      </c>
      <c r="B65" s="583">
        <f>基本情報入力シート!B96</f>
        <v>0</v>
      </c>
      <c r="C65" s="582">
        <f>基本情報入力シート!W96</f>
        <v>0</v>
      </c>
      <c r="D65" s="582">
        <f>基本情報入力シート!Z96</f>
        <v>0</v>
      </c>
      <c r="E65" s="582">
        <f>基本情報入力シート!$L$24</f>
        <v>0</v>
      </c>
      <c r="F65" s="582">
        <f>基本情報入力シート!$L$25</f>
        <v>0</v>
      </c>
      <c r="G65" s="582">
        <f>基本情報入力シート!L96</f>
        <v>0</v>
      </c>
      <c r="H65" s="582">
        <f>'別紙様式2-2（個票（４、５月））'!T74</f>
        <v>0</v>
      </c>
      <c r="I65" s="582">
        <f>'別紙様式2-2（個票（４、５月））'!O74</f>
        <v>0</v>
      </c>
      <c r="J65" s="582"/>
      <c r="K65" s="582">
        <f>'別紙様式2-3（個票（６月以降））'!T74</f>
        <v>0</v>
      </c>
      <c r="L65" s="582">
        <f>'別紙様式2-3（個票（６月以降））'!O74</f>
        <v>0</v>
      </c>
      <c r="M65" s="582"/>
    </row>
    <row r="66" spans="1:13">
      <c r="A66" s="582">
        <f>基本情報入力シート!$L$16</f>
        <v>0</v>
      </c>
      <c r="B66" s="583">
        <f>基本情報入力シート!B97</f>
        <v>0</v>
      </c>
      <c r="C66" s="582">
        <f>基本情報入力シート!W97</f>
        <v>0</v>
      </c>
      <c r="D66" s="582">
        <f>基本情報入力シート!Z97</f>
        <v>0</v>
      </c>
      <c r="E66" s="582">
        <f>基本情報入力シート!$L$24</f>
        <v>0</v>
      </c>
      <c r="F66" s="582">
        <f>基本情報入力シート!$L$25</f>
        <v>0</v>
      </c>
      <c r="G66" s="582">
        <f>基本情報入力シート!L97</f>
        <v>0</v>
      </c>
      <c r="H66" s="582">
        <f>'別紙様式2-2（個票（４、５月））'!T75</f>
        <v>0</v>
      </c>
      <c r="I66" s="582">
        <f>'別紙様式2-2（個票（４、５月））'!O75</f>
        <v>0</v>
      </c>
      <c r="J66" s="582"/>
      <c r="K66" s="582">
        <f>'別紙様式2-3（個票（６月以降））'!T75</f>
        <v>0</v>
      </c>
      <c r="L66" s="582">
        <f>'別紙様式2-3（個票（６月以降））'!O75</f>
        <v>0</v>
      </c>
      <c r="M66" s="582"/>
    </row>
    <row r="67" spans="1:13">
      <c r="A67" s="582">
        <f>基本情報入力シート!$L$16</f>
        <v>0</v>
      </c>
      <c r="B67" s="583">
        <f>基本情報入力シート!B98</f>
        <v>0</v>
      </c>
      <c r="C67" s="582">
        <f>基本情報入力シート!W98</f>
        <v>0</v>
      </c>
      <c r="D67" s="582">
        <f>基本情報入力シート!Z98</f>
        <v>0</v>
      </c>
      <c r="E67" s="582">
        <f>基本情報入力シート!$L$24</f>
        <v>0</v>
      </c>
      <c r="F67" s="582">
        <f>基本情報入力シート!$L$25</f>
        <v>0</v>
      </c>
      <c r="G67" s="582">
        <f>基本情報入力シート!L98</f>
        <v>0</v>
      </c>
      <c r="H67" s="582">
        <f>'別紙様式2-2（個票（４、５月））'!T76</f>
        <v>0</v>
      </c>
      <c r="I67" s="582">
        <f>'別紙様式2-2（個票（４、５月））'!O76</f>
        <v>0</v>
      </c>
      <c r="J67" s="582"/>
      <c r="K67" s="582">
        <f>'別紙様式2-3（個票（６月以降））'!T76</f>
        <v>0</v>
      </c>
      <c r="L67" s="582">
        <f>'別紙様式2-3（個票（６月以降））'!O76</f>
        <v>0</v>
      </c>
      <c r="M67" s="582"/>
    </row>
    <row r="68" spans="1:13">
      <c r="A68" s="582">
        <f>基本情報入力シート!$L$16</f>
        <v>0</v>
      </c>
      <c r="B68" s="583">
        <f>基本情報入力シート!B99</f>
        <v>0</v>
      </c>
      <c r="C68" s="582">
        <f>基本情報入力シート!W99</f>
        <v>0</v>
      </c>
      <c r="D68" s="582">
        <f>基本情報入力シート!Z99</f>
        <v>0</v>
      </c>
      <c r="E68" s="582">
        <f>基本情報入力シート!$L$24</f>
        <v>0</v>
      </c>
      <c r="F68" s="582">
        <f>基本情報入力シート!$L$25</f>
        <v>0</v>
      </c>
      <c r="G68" s="582">
        <f>基本情報入力シート!L99</f>
        <v>0</v>
      </c>
      <c r="H68" s="582">
        <f>'別紙様式2-2（個票（４、５月））'!T77</f>
        <v>0</v>
      </c>
      <c r="I68" s="582">
        <f>'別紙様式2-2（個票（４、５月））'!O77</f>
        <v>0</v>
      </c>
      <c r="J68" s="582"/>
      <c r="K68" s="582">
        <f>'別紙様式2-3（個票（６月以降））'!T77</f>
        <v>0</v>
      </c>
      <c r="L68" s="582">
        <f>'別紙様式2-3（個票（６月以降））'!O77</f>
        <v>0</v>
      </c>
      <c r="M68" s="582"/>
    </row>
    <row r="69" spans="1:13">
      <c r="A69" s="582">
        <f>基本情報入力シート!$L$16</f>
        <v>0</v>
      </c>
      <c r="B69" s="583">
        <f>基本情報入力シート!B100</f>
        <v>0</v>
      </c>
      <c r="C69" s="582">
        <f>基本情報入力シート!W100</f>
        <v>0</v>
      </c>
      <c r="D69" s="582">
        <f>基本情報入力シート!Z100</f>
        <v>0</v>
      </c>
      <c r="E69" s="582">
        <f>基本情報入力シート!$L$24</f>
        <v>0</v>
      </c>
      <c r="F69" s="582">
        <f>基本情報入力シート!$L$25</f>
        <v>0</v>
      </c>
      <c r="G69" s="582">
        <f>基本情報入力シート!L100</f>
        <v>0</v>
      </c>
      <c r="H69" s="582">
        <f>'別紙様式2-2（個票（４、５月））'!T78</f>
        <v>0</v>
      </c>
      <c r="I69" s="582">
        <f>'別紙様式2-2（個票（４、５月））'!O78</f>
        <v>0</v>
      </c>
      <c r="J69" s="582"/>
      <c r="K69" s="582">
        <f>'別紙様式2-3（個票（６月以降））'!T78</f>
        <v>0</v>
      </c>
      <c r="L69" s="582">
        <f>'別紙様式2-3（個票（６月以降））'!O78</f>
        <v>0</v>
      </c>
      <c r="M69" s="582"/>
    </row>
    <row r="70" spans="1:13">
      <c r="A70" s="582">
        <f>基本情報入力シート!$L$16</f>
        <v>0</v>
      </c>
      <c r="B70" s="583">
        <f>基本情報入力シート!B101</f>
        <v>0</v>
      </c>
      <c r="C70" s="582">
        <f>基本情報入力シート!W101</f>
        <v>0</v>
      </c>
      <c r="D70" s="582">
        <f>基本情報入力シート!Z101</f>
        <v>0</v>
      </c>
      <c r="E70" s="582">
        <f>基本情報入力シート!$L$24</f>
        <v>0</v>
      </c>
      <c r="F70" s="582">
        <f>基本情報入力シート!$L$25</f>
        <v>0</v>
      </c>
      <c r="G70" s="582">
        <f>基本情報入力シート!L101</f>
        <v>0</v>
      </c>
      <c r="H70" s="582">
        <f>'別紙様式2-2（個票（４、５月））'!T79</f>
        <v>0</v>
      </c>
      <c r="I70" s="582">
        <f>'別紙様式2-2（個票（４、５月））'!O79</f>
        <v>0</v>
      </c>
      <c r="J70" s="582"/>
      <c r="K70" s="582">
        <f>'別紙様式2-3（個票（６月以降））'!T79</f>
        <v>0</v>
      </c>
      <c r="L70" s="582">
        <f>'別紙様式2-3（個票（６月以降））'!O79</f>
        <v>0</v>
      </c>
      <c r="M70" s="582"/>
    </row>
    <row r="71" spans="1:13">
      <c r="A71" s="582">
        <f>基本情報入力シート!$L$16</f>
        <v>0</v>
      </c>
      <c r="B71" s="583">
        <f>基本情報入力シート!B102</f>
        <v>0</v>
      </c>
      <c r="C71" s="582">
        <f>基本情報入力シート!W102</f>
        <v>0</v>
      </c>
      <c r="D71" s="582">
        <f>基本情報入力シート!Z102</f>
        <v>0</v>
      </c>
      <c r="E71" s="582">
        <f>基本情報入力シート!$L$24</f>
        <v>0</v>
      </c>
      <c r="F71" s="582">
        <f>基本情報入力シート!$L$25</f>
        <v>0</v>
      </c>
      <c r="G71" s="582">
        <f>基本情報入力シート!L102</f>
        <v>0</v>
      </c>
      <c r="H71" s="582">
        <f>'別紙様式2-2（個票（４、５月））'!T80</f>
        <v>0</v>
      </c>
      <c r="I71" s="582">
        <f>'別紙様式2-2（個票（４、５月））'!O80</f>
        <v>0</v>
      </c>
      <c r="J71" s="582"/>
      <c r="K71" s="582">
        <f>'別紙様式2-3（個票（６月以降））'!T80</f>
        <v>0</v>
      </c>
      <c r="L71" s="582">
        <f>'別紙様式2-3（個票（６月以降））'!O80</f>
        <v>0</v>
      </c>
      <c r="M71" s="582"/>
    </row>
    <row r="72" spans="1:13">
      <c r="A72" s="582">
        <f>基本情報入力シート!$L$16</f>
        <v>0</v>
      </c>
      <c r="B72" s="583">
        <f>基本情報入力シート!B103</f>
        <v>0</v>
      </c>
      <c r="C72" s="582">
        <f>基本情報入力シート!W103</f>
        <v>0</v>
      </c>
      <c r="D72" s="582">
        <f>基本情報入力シート!Z103</f>
        <v>0</v>
      </c>
      <c r="E72" s="582">
        <f>基本情報入力シート!$L$24</f>
        <v>0</v>
      </c>
      <c r="F72" s="582">
        <f>基本情報入力シート!$L$25</f>
        <v>0</v>
      </c>
      <c r="G72" s="582">
        <f>基本情報入力シート!L103</f>
        <v>0</v>
      </c>
      <c r="H72" s="582">
        <f>'別紙様式2-2（個票（４、５月））'!T81</f>
        <v>0</v>
      </c>
      <c r="I72" s="582">
        <f>'別紙様式2-2（個票（４、５月））'!O81</f>
        <v>0</v>
      </c>
      <c r="J72" s="582"/>
      <c r="K72" s="582">
        <f>'別紙様式2-3（個票（６月以降））'!T81</f>
        <v>0</v>
      </c>
      <c r="L72" s="582">
        <f>'別紙様式2-3（個票（６月以降））'!O81</f>
        <v>0</v>
      </c>
      <c r="M72" s="582"/>
    </row>
    <row r="73" spans="1:13">
      <c r="A73" s="582">
        <f>基本情報入力シート!$L$16</f>
        <v>0</v>
      </c>
      <c r="B73" s="583">
        <f>基本情報入力シート!B104</f>
        <v>0</v>
      </c>
      <c r="C73" s="582">
        <f>基本情報入力シート!W104</f>
        <v>0</v>
      </c>
      <c r="D73" s="582">
        <f>基本情報入力シート!Z104</f>
        <v>0</v>
      </c>
      <c r="E73" s="582">
        <f>基本情報入力シート!$L$24</f>
        <v>0</v>
      </c>
      <c r="F73" s="582">
        <f>基本情報入力シート!$L$25</f>
        <v>0</v>
      </c>
      <c r="G73" s="582">
        <f>基本情報入力シート!L104</f>
        <v>0</v>
      </c>
      <c r="H73" s="582">
        <f>'別紙様式2-2（個票（４、５月））'!T82</f>
        <v>0</v>
      </c>
      <c r="I73" s="582">
        <f>'別紙様式2-2（個票（４、５月））'!O82</f>
        <v>0</v>
      </c>
      <c r="J73" s="582"/>
      <c r="K73" s="582">
        <f>'別紙様式2-3（個票（６月以降））'!T82</f>
        <v>0</v>
      </c>
      <c r="L73" s="582">
        <f>'別紙様式2-3（個票（６月以降））'!O82</f>
        <v>0</v>
      </c>
      <c r="M73" s="582"/>
    </row>
    <row r="74" spans="1:13">
      <c r="A74" s="582">
        <f>基本情報入力シート!$L$16</f>
        <v>0</v>
      </c>
      <c r="B74" s="583">
        <f>基本情報入力シート!B105</f>
        <v>0</v>
      </c>
      <c r="C74" s="582">
        <f>基本情報入力シート!W105</f>
        <v>0</v>
      </c>
      <c r="D74" s="582">
        <f>基本情報入力シート!Z105</f>
        <v>0</v>
      </c>
      <c r="E74" s="582">
        <f>基本情報入力シート!$L$24</f>
        <v>0</v>
      </c>
      <c r="F74" s="582">
        <f>基本情報入力シート!$L$25</f>
        <v>0</v>
      </c>
      <c r="G74" s="582">
        <f>基本情報入力シート!L105</f>
        <v>0</v>
      </c>
      <c r="H74" s="582">
        <f>'別紙様式2-2（個票（４、５月））'!T83</f>
        <v>0</v>
      </c>
      <c r="I74" s="582">
        <f>'別紙様式2-2（個票（４、５月））'!O83</f>
        <v>0</v>
      </c>
      <c r="J74" s="582"/>
      <c r="K74" s="582">
        <f>'別紙様式2-3（個票（６月以降））'!T83</f>
        <v>0</v>
      </c>
      <c r="L74" s="582">
        <f>'別紙様式2-3（個票（６月以降））'!O83</f>
        <v>0</v>
      </c>
      <c r="M74" s="582"/>
    </row>
    <row r="75" spans="1:13">
      <c r="A75" s="582">
        <f>基本情報入力シート!$L$16</f>
        <v>0</v>
      </c>
      <c r="B75" s="583">
        <f>基本情報入力シート!B106</f>
        <v>0</v>
      </c>
      <c r="C75" s="582">
        <f>基本情報入力シート!W106</f>
        <v>0</v>
      </c>
      <c r="D75" s="582">
        <f>基本情報入力シート!Z106</f>
        <v>0</v>
      </c>
      <c r="E75" s="582">
        <f>基本情報入力シート!$L$24</f>
        <v>0</v>
      </c>
      <c r="F75" s="582">
        <f>基本情報入力シート!$L$25</f>
        <v>0</v>
      </c>
      <c r="G75" s="582">
        <f>基本情報入力シート!L106</f>
        <v>0</v>
      </c>
      <c r="H75" s="582">
        <f>'別紙様式2-2（個票（４、５月））'!T84</f>
        <v>0</v>
      </c>
      <c r="I75" s="582">
        <f>'別紙様式2-2（個票（４、５月））'!O84</f>
        <v>0</v>
      </c>
      <c r="J75" s="582"/>
      <c r="K75" s="582">
        <f>'別紙様式2-3（個票（６月以降））'!T84</f>
        <v>0</v>
      </c>
      <c r="L75" s="582">
        <f>'別紙様式2-3（個票（６月以降））'!O84</f>
        <v>0</v>
      </c>
      <c r="M75" s="582"/>
    </row>
    <row r="76" spans="1:13">
      <c r="A76" s="582">
        <f>基本情報入力シート!$L$16</f>
        <v>0</v>
      </c>
      <c r="B76" s="583">
        <f>基本情報入力シート!B107</f>
        <v>0</v>
      </c>
      <c r="C76" s="582">
        <f>基本情報入力シート!W107</f>
        <v>0</v>
      </c>
      <c r="D76" s="582">
        <f>基本情報入力シート!Z107</f>
        <v>0</v>
      </c>
      <c r="E76" s="582">
        <f>基本情報入力シート!$L$24</f>
        <v>0</v>
      </c>
      <c r="F76" s="582">
        <f>基本情報入力シート!$L$25</f>
        <v>0</v>
      </c>
      <c r="G76" s="582">
        <f>基本情報入力シート!L107</f>
        <v>0</v>
      </c>
      <c r="H76" s="582">
        <f>'別紙様式2-2（個票（４、５月））'!T85</f>
        <v>0</v>
      </c>
      <c r="I76" s="582">
        <f>'別紙様式2-2（個票（４、５月））'!O85</f>
        <v>0</v>
      </c>
      <c r="J76" s="582"/>
      <c r="K76" s="582">
        <f>'別紙様式2-3（個票（６月以降））'!T85</f>
        <v>0</v>
      </c>
      <c r="L76" s="582">
        <f>'別紙様式2-3（個票（６月以降））'!O85</f>
        <v>0</v>
      </c>
      <c r="M76" s="582"/>
    </row>
    <row r="77" spans="1:13">
      <c r="A77" s="582">
        <f>基本情報入力シート!$L$16</f>
        <v>0</v>
      </c>
      <c r="B77" s="583">
        <f>基本情報入力シート!B108</f>
        <v>0</v>
      </c>
      <c r="C77" s="582">
        <f>基本情報入力シート!W108</f>
        <v>0</v>
      </c>
      <c r="D77" s="582">
        <f>基本情報入力シート!Z108</f>
        <v>0</v>
      </c>
      <c r="E77" s="582">
        <f>基本情報入力シート!$L$24</f>
        <v>0</v>
      </c>
      <c r="F77" s="582">
        <f>基本情報入力シート!$L$25</f>
        <v>0</v>
      </c>
      <c r="G77" s="582">
        <f>基本情報入力シート!L108</f>
        <v>0</v>
      </c>
      <c r="H77" s="582">
        <f>'別紙様式2-2（個票（４、５月））'!T86</f>
        <v>0</v>
      </c>
      <c r="I77" s="582">
        <f>'別紙様式2-2（個票（４、５月））'!O86</f>
        <v>0</v>
      </c>
      <c r="J77" s="582"/>
      <c r="K77" s="582">
        <f>'別紙様式2-3（個票（６月以降））'!T86</f>
        <v>0</v>
      </c>
      <c r="L77" s="582">
        <f>'別紙様式2-3（個票（６月以降））'!O86</f>
        <v>0</v>
      </c>
      <c r="M77" s="582"/>
    </row>
    <row r="78" spans="1:13">
      <c r="A78" s="582">
        <f>基本情報入力シート!$L$16</f>
        <v>0</v>
      </c>
      <c r="B78" s="583">
        <f>基本情報入力シート!B109</f>
        <v>0</v>
      </c>
      <c r="C78" s="582">
        <f>基本情報入力シート!W109</f>
        <v>0</v>
      </c>
      <c r="D78" s="582">
        <f>基本情報入力シート!Z109</f>
        <v>0</v>
      </c>
      <c r="E78" s="582">
        <f>基本情報入力シート!$L$24</f>
        <v>0</v>
      </c>
      <c r="F78" s="582">
        <f>基本情報入力シート!$L$25</f>
        <v>0</v>
      </c>
      <c r="G78" s="582">
        <f>基本情報入力シート!L109</f>
        <v>0</v>
      </c>
      <c r="H78" s="582">
        <f>'別紙様式2-2（個票（４、５月））'!T87</f>
        <v>0</v>
      </c>
      <c r="I78" s="582">
        <f>'別紙様式2-2（個票（４、５月））'!O87</f>
        <v>0</v>
      </c>
      <c r="J78" s="582"/>
      <c r="K78" s="582">
        <f>'別紙様式2-3（個票（６月以降））'!T87</f>
        <v>0</v>
      </c>
      <c r="L78" s="582">
        <f>'別紙様式2-3（個票（６月以降））'!O87</f>
        <v>0</v>
      </c>
      <c r="M78" s="582"/>
    </row>
    <row r="79" spans="1:13">
      <c r="A79" s="582">
        <f>基本情報入力シート!$L$16</f>
        <v>0</v>
      </c>
      <c r="B79" s="583">
        <f>基本情報入力シート!B110</f>
        <v>0</v>
      </c>
      <c r="C79" s="582">
        <f>基本情報入力シート!W110</f>
        <v>0</v>
      </c>
      <c r="D79" s="582">
        <f>基本情報入力シート!Z110</f>
        <v>0</v>
      </c>
      <c r="E79" s="582">
        <f>基本情報入力シート!$L$24</f>
        <v>0</v>
      </c>
      <c r="F79" s="582">
        <f>基本情報入力シート!$L$25</f>
        <v>0</v>
      </c>
      <c r="G79" s="582">
        <f>基本情報入力シート!L110</f>
        <v>0</v>
      </c>
      <c r="H79" s="582">
        <f>'別紙様式2-2（個票（４、５月））'!T88</f>
        <v>0</v>
      </c>
      <c r="I79" s="582">
        <f>'別紙様式2-2（個票（４、５月））'!O88</f>
        <v>0</v>
      </c>
      <c r="J79" s="582"/>
      <c r="K79" s="582">
        <f>'別紙様式2-3（個票（６月以降））'!T88</f>
        <v>0</v>
      </c>
      <c r="L79" s="582">
        <f>'別紙様式2-3（個票（６月以降））'!O88</f>
        <v>0</v>
      </c>
      <c r="M79" s="582"/>
    </row>
    <row r="80" spans="1:13">
      <c r="A80" s="582">
        <f>基本情報入力シート!$L$16</f>
        <v>0</v>
      </c>
      <c r="B80" s="583">
        <f>基本情報入力シート!B111</f>
        <v>0</v>
      </c>
      <c r="C80" s="582">
        <f>基本情報入力シート!W111</f>
        <v>0</v>
      </c>
      <c r="D80" s="582">
        <f>基本情報入力シート!Z111</f>
        <v>0</v>
      </c>
      <c r="E80" s="582">
        <f>基本情報入力シート!$L$24</f>
        <v>0</v>
      </c>
      <c r="F80" s="582">
        <f>基本情報入力シート!$L$25</f>
        <v>0</v>
      </c>
      <c r="G80" s="582">
        <f>基本情報入力シート!L111</f>
        <v>0</v>
      </c>
      <c r="H80" s="582">
        <f>'別紙様式2-2（個票（４、５月））'!T89</f>
        <v>0</v>
      </c>
      <c r="I80" s="582">
        <f>'別紙様式2-2（個票（４、５月））'!O89</f>
        <v>0</v>
      </c>
      <c r="J80" s="582"/>
      <c r="K80" s="582">
        <f>'別紙様式2-3（個票（６月以降））'!T89</f>
        <v>0</v>
      </c>
      <c r="L80" s="582">
        <f>'別紙様式2-3（個票（６月以降））'!O89</f>
        <v>0</v>
      </c>
      <c r="M80" s="582"/>
    </row>
    <row r="81" spans="1:13">
      <c r="A81" s="582">
        <f>基本情報入力シート!$L$16</f>
        <v>0</v>
      </c>
      <c r="B81" s="583">
        <f>基本情報入力シート!B112</f>
        <v>0</v>
      </c>
      <c r="C81" s="582">
        <f>基本情報入力シート!W112</f>
        <v>0</v>
      </c>
      <c r="D81" s="582">
        <f>基本情報入力シート!Z112</f>
        <v>0</v>
      </c>
      <c r="E81" s="582">
        <f>基本情報入力シート!$L$24</f>
        <v>0</v>
      </c>
      <c r="F81" s="582">
        <f>基本情報入力シート!$L$25</f>
        <v>0</v>
      </c>
      <c r="G81" s="582">
        <f>基本情報入力シート!L112</f>
        <v>0</v>
      </c>
      <c r="H81" s="582">
        <f>'別紙様式2-2（個票（４、５月））'!T90</f>
        <v>0</v>
      </c>
      <c r="I81" s="582">
        <f>'別紙様式2-2（個票（４、５月））'!O90</f>
        <v>0</v>
      </c>
      <c r="J81" s="582"/>
      <c r="K81" s="582">
        <f>'別紙様式2-3（個票（６月以降））'!T90</f>
        <v>0</v>
      </c>
      <c r="L81" s="582">
        <f>'別紙様式2-3（個票（６月以降））'!O90</f>
        <v>0</v>
      </c>
      <c r="M81" s="582"/>
    </row>
    <row r="82" spans="1:13">
      <c r="A82" s="582">
        <f>基本情報入力シート!$L$16</f>
        <v>0</v>
      </c>
      <c r="B82" s="583">
        <f>基本情報入力シート!B113</f>
        <v>0</v>
      </c>
      <c r="C82" s="582">
        <f>基本情報入力シート!W113</f>
        <v>0</v>
      </c>
      <c r="D82" s="582">
        <f>基本情報入力シート!Z113</f>
        <v>0</v>
      </c>
      <c r="E82" s="582">
        <f>基本情報入力シート!$L$24</f>
        <v>0</v>
      </c>
      <c r="F82" s="582">
        <f>基本情報入力シート!$L$25</f>
        <v>0</v>
      </c>
      <c r="G82" s="582">
        <f>基本情報入力シート!L113</f>
        <v>0</v>
      </c>
      <c r="H82" s="582">
        <f>'別紙様式2-2（個票（４、５月））'!T91</f>
        <v>0</v>
      </c>
      <c r="I82" s="582">
        <f>'別紙様式2-2（個票（４、５月））'!O91</f>
        <v>0</v>
      </c>
      <c r="J82" s="582"/>
      <c r="K82" s="582">
        <f>'別紙様式2-3（個票（６月以降））'!T91</f>
        <v>0</v>
      </c>
      <c r="L82" s="582">
        <f>'別紙様式2-3（個票（６月以降））'!O91</f>
        <v>0</v>
      </c>
      <c r="M82" s="582"/>
    </row>
    <row r="83" spans="1:13">
      <c r="A83" s="582">
        <f>基本情報入力シート!$L$16</f>
        <v>0</v>
      </c>
      <c r="B83" s="583">
        <f>基本情報入力シート!B114</f>
        <v>0</v>
      </c>
      <c r="C83" s="582">
        <f>基本情報入力シート!W114</f>
        <v>0</v>
      </c>
      <c r="D83" s="582">
        <f>基本情報入力シート!Z114</f>
        <v>0</v>
      </c>
      <c r="E83" s="582">
        <f>基本情報入力シート!$L$24</f>
        <v>0</v>
      </c>
      <c r="F83" s="582">
        <f>基本情報入力シート!$L$25</f>
        <v>0</v>
      </c>
      <c r="G83" s="582">
        <f>基本情報入力シート!L114</f>
        <v>0</v>
      </c>
      <c r="H83" s="582">
        <f>'別紙様式2-2（個票（４、５月））'!T92</f>
        <v>0</v>
      </c>
      <c r="I83" s="582">
        <f>'別紙様式2-2（個票（４、５月））'!O92</f>
        <v>0</v>
      </c>
      <c r="J83" s="582"/>
      <c r="K83" s="582">
        <f>'別紙様式2-3（個票（６月以降））'!T92</f>
        <v>0</v>
      </c>
      <c r="L83" s="582">
        <f>'別紙様式2-3（個票（６月以降））'!O92</f>
        <v>0</v>
      </c>
      <c r="M83" s="582"/>
    </row>
    <row r="84" spans="1:13">
      <c r="A84" s="582">
        <f>基本情報入力シート!$L$16</f>
        <v>0</v>
      </c>
      <c r="B84" s="583">
        <f>基本情報入力シート!B115</f>
        <v>0</v>
      </c>
      <c r="C84" s="582">
        <f>基本情報入力シート!W115</f>
        <v>0</v>
      </c>
      <c r="D84" s="582">
        <f>基本情報入力シート!Z115</f>
        <v>0</v>
      </c>
      <c r="E84" s="582">
        <f>基本情報入力シート!$L$24</f>
        <v>0</v>
      </c>
      <c r="F84" s="582">
        <f>基本情報入力シート!$L$25</f>
        <v>0</v>
      </c>
      <c r="G84" s="582">
        <f>基本情報入力シート!L115</f>
        <v>0</v>
      </c>
      <c r="H84" s="582">
        <f>'別紙様式2-2（個票（４、５月））'!T93</f>
        <v>0</v>
      </c>
      <c r="I84" s="582">
        <f>'別紙様式2-2（個票（４、５月））'!O93</f>
        <v>0</v>
      </c>
      <c r="J84" s="582"/>
      <c r="K84" s="582">
        <f>'別紙様式2-3（個票（６月以降））'!T93</f>
        <v>0</v>
      </c>
      <c r="L84" s="582">
        <f>'別紙様式2-3（個票（６月以降））'!O93</f>
        <v>0</v>
      </c>
      <c r="M84" s="582"/>
    </row>
    <row r="85" spans="1:13">
      <c r="A85" s="582">
        <f>基本情報入力シート!$L$16</f>
        <v>0</v>
      </c>
      <c r="B85" s="583">
        <f>基本情報入力シート!B116</f>
        <v>0</v>
      </c>
      <c r="C85" s="582">
        <f>基本情報入力シート!W116</f>
        <v>0</v>
      </c>
      <c r="D85" s="582">
        <f>基本情報入力シート!Z116</f>
        <v>0</v>
      </c>
      <c r="E85" s="582">
        <f>基本情報入力シート!$L$24</f>
        <v>0</v>
      </c>
      <c r="F85" s="582">
        <f>基本情報入力シート!$L$25</f>
        <v>0</v>
      </c>
      <c r="G85" s="582">
        <f>基本情報入力シート!L116</f>
        <v>0</v>
      </c>
      <c r="H85" s="582">
        <f>'別紙様式2-2（個票（４、５月））'!T94</f>
        <v>0</v>
      </c>
      <c r="I85" s="582">
        <f>'別紙様式2-2（個票（４、５月））'!O94</f>
        <v>0</v>
      </c>
      <c r="J85" s="582"/>
      <c r="K85" s="582">
        <f>'別紙様式2-3（個票（６月以降））'!T94</f>
        <v>0</v>
      </c>
      <c r="L85" s="582">
        <f>'別紙様式2-3（個票（６月以降））'!O94</f>
        <v>0</v>
      </c>
      <c r="M85" s="582"/>
    </row>
    <row r="86" spans="1:13">
      <c r="A86" s="582">
        <f>基本情報入力シート!$L$16</f>
        <v>0</v>
      </c>
      <c r="B86" s="583">
        <f>基本情報入力シート!B117</f>
        <v>0</v>
      </c>
      <c r="C86" s="582">
        <f>基本情報入力シート!W117</f>
        <v>0</v>
      </c>
      <c r="D86" s="582">
        <f>基本情報入力シート!Z117</f>
        <v>0</v>
      </c>
      <c r="E86" s="582">
        <f>基本情報入力シート!$L$24</f>
        <v>0</v>
      </c>
      <c r="F86" s="582">
        <f>基本情報入力シート!$L$25</f>
        <v>0</v>
      </c>
      <c r="G86" s="582">
        <f>基本情報入力シート!L117</f>
        <v>0</v>
      </c>
      <c r="H86" s="582">
        <f>'別紙様式2-2（個票（４、５月））'!T95</f>
        <v>0</v>
      </c>
      <c r="I86" s="582">
        <f>'別紙様式2-2（個票（４、５月））'!O95</f>
        <v>0</v>
      </c>
      <c r="J86" s="582"/>
      <c r="K86" s="582">
        <f>'別紙様式2-3（個票（６月以降））'!T95</f>
        <v>0</v>
      </c>
      <c r="L86" s="582">
        <f>'別紙様式2-3（個票（６月以降））'!O95</f>
        <v>0</v>
      </c>
      <c r="M86" s="582"/>
    </row>
    <row r="87" spans="1:13">
      <c r="A87" s="582">
        <f>基本情報入力シート!$L$16</f>
        <v>0</v>
      </c>
      <c r="B87" s="583">
        <f>基本情報入力シート!B118</f>
        <v>0</v>
      </c>
      <c r="C87" s="582">
        <f>基本情報入力シート!W118</f>
        <v>0</v>
      </c>
      <c r="D87" s="582">
        <f>基本情報入力シート!Z118</f>
        <v>0</v>
      </c>
      <c r="E87" s="582">
        <f>基本情報入力シート!$L$24</f>
        <v>0</v>
      </c>
      <c r="F87" s="582">
        <f>基本情報入力シート!$L$25</f>
        <v>0</v>
      </c>
      <c r="G87" s="582">
        <f>基本情報入力シート!L118</f>
        <v>0</v>
      </c>
      <c r="H87" s="582">
        <f>'別紙様式2-2（個票（４、５月））'!T96</f>
        <v>0</v>
      </c>
      <c r="I87" s="582">
        <f>'別紙様式2-2（個票（４、５月））'!O96</f>
        <v>0</v>
      </c>
      <c r="J87" s="582"/>
      <c r="K87" s="582">
        <f>'別紙様式2-3（個票（６月以降））'!T96</f>
        <v>0</v>
      </c>
      <c r="L87" s="582">
        <f>'別紙様式2-3（個票（６月以降））'!O96</f>
        <v>0</v>
      </c>
      <c r="M87" s="582"/>
    </row>
    <row r="88" spans="1:13">
      <c r="A88" s="582">
        <f>基本情報入力シート!$L$16</f>
        <v>0</v>
      </c>
      <c r="B88" s="583">
        <f>基本情報入力シート!B119</f>
        <v>0</v>
      </c>
      <c r="C88" s="582">
        <f>基本情報入力シート!W119</f>
        <v>0</v>
      </c>
      <c r="D88" s="582">
        <f>基本情報入力シート!Z119</f>
        <v>0</v>
      </c>
      <c r="E88" s="582">
        <f>基本情報入力シート!$L$24</f>
        <v>0</v>
      </c>
      <c r="F88" s="582">
        <f>基本情報入力シート!$L$25</f>
        <v>0</v>
      </c>
      <c r="G88" s="582">
        <f>基本情報入力シート!L119</f>
        <v>0</v>
      </c>
      <c r="H88" s="582">
        <f>'別紙様式2-2（個票（４、５月））'!T97</f>
        <v>0</v>
      </c>
      <c r="I88" s="582">
        <f>'別紙様式2-2（個票（４、５月））'!O97</f>
        <v>0</v>
      </c>
      <c r="J88" s="582"/>
      <c r="K88" s="582">
        <f>'別紙様式2-3（個票（６月以降））'!T97</f>
        <v>0</v>
      </c>
      <c r="L88" s="582">
        <f>'別紙様式2-3（個票（６月以降））'!O97</f>
        <v>0</v>
      </c>
      <c r="M88" s="582"/>
    </row>
    <row r="89" spans="1:13">
      <c r="A89" s="582">
        <f>基本情報入力シート!$L$16</f>
        <v>0</v>
      </c>
      <c r="B89" s="583">
        <f>基本情報入力シート!B120</f>
        <v>0</v>
      </c>
      <c r="C89" s="582">
        <f>基本情報入力シート!W120</f>
        <v>0</v>
      </c>
      <c r="D89" s="582">
        <f>基本情報入力シート!Z120</f>
        <v>0</v>
      </c>
      <c r="E89" s="582">
        <f>基本情報入力シート!$L$24</f>
        <v>0</v>
      </c>
      <c r="F89" s="582">
        <f>基本情報入力シート!$L$25</f>
        <v>0</v>
      </c>
      <c r="G89" s="582">
        <f>基本情報入力シート!L120</f>
        <v>0</v>
      </c>
      <c r="H89" s="582">
        <f>'別紙様式2-2（個票（４、５月））'!T98</f>
        <v>0</v>
      </c>
      <c r="I89" s="582">
        <f>'別紙様式2-2（個票（４、５月））'!O98</f>
        <v>0</v>
      </c>
      <c r="J89" s="582"/>
      <c r="K89" s="582">
        <f>'別紙様式2-3（個票（６月以降））'!T98</f>
        <v>0</v>
      </c>
      <c r="L89" s="582">
        <f>'別紙様式2-3（個票（６月以降））'!O98</f>
        <v>0</v>
      </c>
      <c r="M89" s="582"/>
    </row>
    <row r="90" spans="1:13">
      <c r="A90" s="582">
        <f>基本情報入力シート!$L$16</f>
        <v>0</v>
      </c>
      <c r="B90" s="583">
        <f>基本情報入力シート!B121</f>
        <v>0</v>
      </c>
      <c r="C90" s="582">
        <f>基本情報入力シート!W121</f>
        <v>0</v>
      </c>
      <c r="D90" s="582">
        <f>基本情報入力シート!Z121</f>
        <v>0</v>
      </c>
      <c r="E90" s="582">
        <f>基本情報入力シート!$L$24</f>
        <v>0</v>
      </c>
      <c r="F90" s="582">
        <f>基本情報入力シート!$L$25</f>
        <v>0</v>
      </c>
      <c r="G90" s="582">
        <f>基本情報入力シート!L121</f>
        <v>0</v>
      </c>
      <c r="H90" s="582">
        <f>'別紙様式2-2（個票（４、５月））'!T99</f>
        <v>0</v>
      </c>
      <c r="I90" s="582">
        <f>'別紙様式2-2（個票（４、５月））'!O99</f>
        <v>0</v>
      </c>
      <c r="J90" s="582"/>
      <c r="K90" s="582">
        <f>'別紙様式2-3（個票（６月以降））'!T99</f>
        <v>0</v>
      </c>
      <c r="L90" s="582">
        <f>'別紙様式2-3（個票（６月以降））'!O99</f>
        <v>0</v>
      </c>
      <c r="M90" s="582"/>
    </row>
    <row r="91" spans="1:13">
      <c r="A91" s="582">
        <f>基本情報入力シート!$L$16</f>
        <v>0</v>
      </c>
      <c r="B91" s="583">
        <f>基本情報入力シート!B122</f>
        <v>0</v>
      </c>
      <c r="C91" s="582">
        <f>基本情報入力シート!W122</f>
        <v>0</v>
      </c>
      <c r="D91" s="582">
        <f>基本情報入力シート!Z122</f>
        <v>0</v>
      </c>
      <c r="E91" s="582">
        <f>基本情報入力シート!$L$24</f>
        <v>0</v>
      </c>
      <c r="F91" s="582">
        <f>基本情報入力シート!$L$25</f>
        <v>0</v>
      </c>
      <c r="G91" s="582">
        <f>基本情報入力シート!L122</f>
        <v>0</v>
      </c>
      <c r="H91" s="582">
        <f>'別紙様式2-2（個票（４、５月））'!T100</f>
        <v>0</v>
      </c>
      <c r="I91" s="582">
        <f>'別紙様式2-2（個票（４、５月））'!O100</f>
        <v>0</v>
      </c>
      <c r="J91" s="582"/>
      <c r="K91" s="582">
        <f>'別紙様式2-3（個票（６月以降））'!T100</f>
        <v>0</v>
      </c>
      <c r="L91" s="582">
        <f>'別紙様式2-3（個票（６月以降））'!O100</f>
        <v>0</v>
      </c>
      <c r="M91" s="582"/>
    </row>
    <row r="92" spans="1:13">
      <c r="A92" s="582">
        <f>基本情報入力シート!$L$16</f>
        <v>0</v>
      </c>
      <c r="B92" s="583">
        <f>基本情報入力シート!B123</f>
        <v>0</v>
      </c>
      <c r="C92" s="582">
        <f>基本情報入力シート!W123</f>
        <v>0</v>
      </c>
      <c r="D92" s="582">
        <f>基本情報入力シート!Z123</f>
        <v>0</v>
      </c>
      <c r="E92" s="582">
        <f>基本情報入力シート!$L$24</f>
        <v>0</v>
      </c>
      <c r="F92" s="582">
        <f>基本情報入力シート!$L$25</f>
        <v>0</v>
      </c>
      <c r="G92" s="582">
        <f>基本情報入力シート!L123</f>
        <v>0</v>
      </c>
      <c r="H92" s="582">
        <f>'別紙様式2-2（個票（４、５月））'!T101</f>
        <v>0</v>
      </c>
      <c r="I92" s="582">
        <f>'別紙様式2-2（個票（４、５月））'!O101</f>
        <v>0</v>
      </c>
      <c r="J92" s="582"/>
      <c r="K92" s="582">
        <f>'別紙様式2-3（個票（６月以降））'!T101</f>
        <v>0</v>
      </c>
      <c r="L92" s="582">
        <f>'別紙様式2-3（個票（６月以降））'!O101</f>
        <v>0</v>
      </c>
      <c r="M92" s="582"/>
    </row>
    <row r="93" spans="1:13">
      <c r="A93" s="582">
        <f>基本情報入力シート!$L$16</f>
        <v>0</v>
      </c>
      <c r="B93" s="583">
        <f>基本情報入力シート!B124</f>
        <v>0</v>
      </c>
      <c r="C93" s="582">
        <f>基本情報入力シート!W124</f>
        <v>0</v>
      </c>
      <c r="D93" s="582">
        <f>基本情報入力シート!Z124</f>
        <v>0</v>
      </c>
      <c r="E93" s="582">
        <f>基本情報入力シート!$L$24</f>
        <v>0</v>
      </c>
      <c r="F93" s="582">
        <f>基本情報入力シート!$L$25</f>
        <v>0</v>
      </c>
      <c r="G93" s="582">
        <f>基本情報入力シート!L124</f>
        <v>0</v>
      </c>
      <c r="H93" s="582">
        <f>'別紙様式2-2（個票（４、５月））'!T102</f>
        <v>0</v>
      </c>
      <c r="I93" s="582">
        <f>'別紙様式2-2（個票（４、５月））'!O102</f>
        <v>0</v>
      </c>
      <c r="J93" s="582"/>
      <c r="K93" s="582">
        <f>'別紙様式2-3（個票（６月以降））'!T102</f>
        <v>0</v>
      </c>
      <c r="L93" s="582">
        <f>'別紙様式2-3（個票（６月以降））'!O102</f>
        <v>0</v>
      </c>
      <c r="M93" s="582"/>
    </row>
    <row r="94" spans="1:13">
      <c r="A94" s="582">
        <f>基本情報入力シート!$L$16</f>
        <v>0</v>
      </c>
      <c r="B94" s="583">
        <f>基本情報入力シート!B125</f>
        <v>0</v>
      </c>
      <c r="C94" s="582">
        <f>基本情報入力シート!W125</f>
        <v>0</v>
      </c>
      <c r="D94" s="582">
        <f>基本情報入力シート!Z125</f>
        <v>0</v>
      </c>
      <c r="E94" s="582">
        <f>基本情報入力シート!$L$24</f>
        <v>0</v>
      </c>
      <c r="F94" s="582">
        <f>基本情報入力シート!$L$25</f>
        <v>0</v>
      </c>
      <c r="G94" s="582">
        <f>基本情報入力シート!L125</f>
        <v>0</v>
      </c>
      <c r="H94" s="582">
        <f>'別紙様式2-2（個票（４、５月））'!T103</f>
        <v>0</v>
      </c>
      <c r="I94" s="582">
        <f>'別紙様式2-2（個票（４、５月））'!O103</f>
        <v>0</v>
      </c>
      <c r="J94" s="582"/>
      <c r="K94" s="582">
        <f>'別紙様式2-3（個票（６月以降））'!T103</f>
        <v>0</v>
      </c>
      <c r="L94" s="582">
        <f>'別紙様式2-3（個票（６月以降））'!O103</f>
        <v>0</v>
      </c>
      <c r="M94" s="582"/>
    </row>
    <row r="95" spans="1:13">
      <c r="A95" s="582">
        <f>基本情報入力シート!$L$16</f>
        <v>0</v>
      </c>
      <c r="B95" s="583">
        <f>基本情報入力シート!B126</f>
        <v>0</v>
      </c>
      <c r="C95" s="582">
        <f>基本情報入力シート!W126</f>
        <v>0</v>
      </c>
      <c r="D95" s="582">
        <f>基本情報入力シート!Z126</f>
        <v>0</v>
      </c>
      <c r="E95" s="582">
        <f>基本情報入力シート!$L$24</f>
        <v>0</v>
      </c>
      <c r="F95" s="582">
        <f>基本情報入力シート!$L$25</f>
        <v>0</v>
      </c>
      <c r="G95" s="582">
        <f>基本情報入力シート!L126</f>
        <v>0</v>
      </c>
      <c r="H95" s="582">
        <f>'別紙様式2-2（個票（４、５月））'!T104</f>
        <v>0</v>
      </c>
      <c r="I95" s="582">
        <f>'別紙様式2-2（個票（４、５月））'!O104</f>
        <v>0</v>
      </c>
      <c r="J95" s="582"/>
      <c r="K95" s="582">
        <f>'別紙様式2-3（個票（６月以降））'!T104</f>
        <v>0</v>
      </c>
      <c r="L95" s="582">
        <f>'別紙様式2-3（個票（６月以降））'!O104</f>
        <v>0</v>
      </c>
      <c r="M95" s="582"/>
    </row>
    <row r="96" spans="1:13">
      <c r="A96" s="582">
        <f>基本情報入力シート!$L$16</f>
        <v>0</v>
      </c>
      <c r="B96" s="583">
        <f>基本情報入力シート!B127</f>
        <v>0</v>
      </c>
      <c r="C96" s="582">
        <f>基本情報入力シート!W127</f>
        <v>0</v>
      </c>
      <c r="D96" s="582">
        <f>基本情報入力シート!Z127</f>
        <v>0</v>
      </c>
      <c r="E96" s="582">
        <f>基本情報入力シート!$L$24</f>
        <v>0</v>
      </c>
      <c r="F96" s="582">
        <f>基本情報入力シート!$L$25</f>
        <v>0</v>
      </c>
      <c r="G96" s="582">
        <f>基本情報入力シート!L127</f>
        <v>0</v>
      </c>
      <c r="H96" s="582">
        <f>'別紙様式2-2（個票（４、５月））'!T105</f>
        <v>0</v>
      </c>
      <c r="I96" s="582">
        <f>'別紙様式2-2（個票（４、５月））'!O105</f>
        <v>0</v>
      </c>
      <c r="J96" s="582"/>
      <c r="K96" s="582">
        <f>'別紙様式2-3（個票（６月以降））'!T105</f>
        <v>0</v>
      </c>
      <c r="L96" s="582">
        <f>'別紙様式2-3（個票（６月以降））'!O105</f>
        <v>0</v>
      </c>
      <c r="M96" s="582"/>
    </row>
    <row r="97" spans="1:13">
      <c r="A97" s="582">
        <f>基本情報入力シート!$L$16</f>
        <v>0</v>
      </c>
      <c r="B97" s="583">
        <f>基本情報入力シート!B128</f>
        <v>0</v>
      </c>
      <c r="C97" s="582">
        <f>基本情報入力シート!W128</f>
        <v>0</v>
      </c>
      <c r="D97" s="582">
        <f>基本情報入力シート!Z128</f>
        <v>0</v>
      </c>
      <c r="E97" s="582">
        <f>基本情報入力シート!$L$24</f>
        <v>0</v>
      </c>
      <c r="F97" s="582">
        <f>基本情報入力シート!$L$25</f>
        <v>0</v>
      </c>
      <c r="G97" s="582">
        <f>基本情報入力シート!L128</f>
        <v>0</v>
      </c>
      <c r="H97" s="582">
        <f>'別紙様式2-2（個票（４、５月））'!T106</f>
        <v>0</v>
      </c>
      <c r="I97" s="582">
        <f>'別紙様式2-2（個票（４、５月））'!O106</f>
        <v>0</v>
      </c>
      <c r="J97" s="582"/>
      <c r="K97" s="582">
        <f>'別紙様式2-3（個票（６月以降））'!T106</f>
        <v>0</v>
      </c>
      <c r="L97" s="582">
        <f>'別紙様式2-3（個票（６月以降））'!O106</f>
        <v>0</v>
      </c>
      <c r="M97" s="582"/>
    </row>
    <row r="98" spans="1:13">
      <c r="A98" s="582">
        <f>基本情報入力シート!$L$16</f>
        <v>0</v>
      </c>
      <c r="B98" s="583">
        <f>基本情報入力シート!B129</f>
        <v>0</v>
      </c>
      <c r="C98" s="582">
        <f>基本情報入力シート!W129</f>
        <v>0</v>
      </c>
      <c r="D98" s="582">
        <f>基本情報入力シート!Z129</f>
        <v>0</v>
      </c>
      <c r="E98" s="582">
        <f>基本情報入力シート!$L$24</f>
        <v>0</v>
      </c>
      <c r="F98" s="582">
        <f>基本情報入力シート!$L$25</f>
        <v>0</v>
      </c>
      <c r="G98" s="582">
        <f>基本情報入力シート!L129</f>
        <v>0</v>
      </c>
      <c r="H98" s="582">
        <f>'別紙様式2-2（個票（４、５月））'!T107</f>
        <v>0</v>
      </c>
      <c r="I98" s="582">
        <f>'別紙様式2-2（個票（４、５月））'!O107</f>
        <v>0</v>
      </c>
      <c r="J98" s="582"/>
      <c r="K98" s="582">
        <f>'別紙様式2-3（個票（６月以降））'!T107</f>
        <v>0</v>
      </c>
      <c r="L98" s="582">
        <f>'別紙様式2-3（個票（６月以降））'!O107</f>
        <v>0</v>
      </c>
      <c r="M98" s="582"/>
    </row>
    <row r="99" spans="1:13">
      <c r="A99" s="582">
        <f>基本情報入力シート!$L$16</f>
        <v>0</v>
      </c>
      <c r="B99" s="583">
        <f>基本情報入力シート!B130</f>
        <v>0</v>
      </c>
      <c r="C99" s="582">
        <f>基本情報入力シート!W130</f>
        <v>0</v>
      </c>
      <c r="D99" s="582">
        <f>基本情報入力シート!Z130</f>
        <v>0</v>
      </c>
      <c r="E99" s="582">
        <f>基本情報入力シート!$L$24</f>
        <v>0</v>
      </c>
      <c r="F99" s="582">
        <f>基本情報入力シート!$L$25</f>
        <v>0</v>
      </c>
      <c r="G99" s="582">
        <f>基本情報入力シート!L130</f>
        <v>0</v>
      </c>
      <c r="H99" s="582">
        <f>'別紙様式2-2（個票（４、５月））'!T108</f>
        <v>0</v>
      </c>
      <c r="I99" s="582">
        <f>'別紙様式2-2（個票（４、５月））'!O108</f>
        <v>0</v>
      </c>
      <c r="J99" s="582"/>
      <c r="K99" s="582">
        <f>'別紙様式2-3（個票（６月以降））'!T108</f>
        <v>0</v>
      </c>
      <c r="L99" s="582">
        <f>'別紙様式2-3（個票（６月以降））'!O108</f>
        <v>0</v>
      </c>
      <c r="M99" s="582"/>
    </row>
    <row r="100" spans="1:13">
      <c r="A100" s="582">
        <f>基本情報入力シート!$L$16</f>
        <v>0</v>
      </c>
      <c r="B100" s="583">
        <f>基本情報入力シート!B131</f>
        <v>0</v>
      </c>
      <c r="C100" s="582">
        <f>基本情報入力シート!W131</f>
        <v>0</v>
      </c>
      <c r="D100" s="582">
        <f>基本情報入力シート!Z131</f>
        <v>0</v>
      </c>
      <c r="E100" s="582">
        <f>基本情報入力シート!$L$24</f>
        <v>0</v>
      </c>
      <c r="F100" s="582">
        <f>基本情報入力シート!$L$25</f>
        <v>0</v>
      </c>
      <c r="G100" s="582">
        <f>基本情報入力シート!L131</f>
        <v>0</v>
      </c>
      <c r="H100" s="582">
        <f>'別紙様式2-2（個票（４、５月））'!T109</f>
        <v>0</v>
      </c>
      <c r="I100" s="582">
        <f>'別紙様式2-2（個票（４、５月））'!O109</f>
        <v>0</v>
      </c>
      <c r="J100" s="582"/>
      <c r="K100" s="582">
        <f>'別紙様式2-3（個票（６月以降））'!T109</f>
        <v>0</v>
      </c>
      <c r="L100" s="582">
        <f>'別紙様式2-3（個票（６月以降））'!O109</f>
        <v>0</v>
      </c>
      <c r="M100" s="582"/>
    </row>
    <row r="101" spans="1:13">
      <c r="A101" s="582">
        <f>基本情報入力シート!$L$16</f>
        <v>0</v>
      </c>
      <c r="B101" s="583">
        <f>基本情報入力シート!B132</f>
        <v>0</v>
      </c>
      <c r="C101" s="582">
        <f>基本情報入力シート!W132</f>
        <v>0</v>
      </c>
      <c r="D101" s="582">
        <f>基本情報入力シート!Z132</f>
        <v>0</v>
      </c>
      <c r="E101" s="582">
        <f>基本情報入力シート!$L$24</f>
        <v>0</v>
      </c>
      <c r="F101" s="582">
        <f>基本情報入力シート!$L$25</f>
        <v>0</v>
      </c>
      <c r="G101" s="582">
        <f>基本情報入力シート!L132</f>
        <v>0</v>
      </c>
      <c r="H101" s="582">
        <f>'別紙様式2-2（個票（４、５月））'!T110</f>
        <v>0</v>
      </c>
      <c r="I101" s="582">
        <f>'別紙様式2-2（個票（４、５月））'!O110</f>
        <v>0</v>
      </c>
      <c r="J101" s="582"/>
      <c r="K101" s="582">
        <f>'別紙様式2-3（個票（６月以降））'!T110</f>
        <v>0</v>
      </c>
      <c r="L101" s="582">
        <f>'別紙様式2-3（個票（６月以降））'!O110</f>
        <v>0</v>
      </c>
      <c r="M101" s="582"/>
    </row>
    <row r="102" spans="1:13">
      <c r="A102" s="582">
        <f>基本情報入力シート!$L$16</f>
        <v>0</v>
      </c>
      <c r="B102" s="583">
        <f>基本情報入力シート!B133</f>
        <v>0</v>
      </c>
      <c r="C102" s="582">
        <f>基本情報入力シート!W133</f>
        <v>0</v>
      </c>
      <c r="D102" s="582">
        <f>基本情報入力シート!Z133</f>
        <v>0</v>
      </c>
      <c r="E102" s="582">
        <f>基本情報入力シート!$L$24</f>
        <v>0</v>
      </c>
      <c r="F102" s="582">
        <f>基本情報入力シート!$L$25</f>
        <v>0</v>
      </c>
      <c r="G102" s="582">
        <f>基本情報入力シート!L133</f>
        <v>0</v>
      </c>
      <c r="H102" s="582">
        <f>'別紙様式2-2（個票（４、５月））'!T111</f>
        <v>0</v>
      </c>
      <c r="I102" s="582">
        <f>'別紙様式2-2（個票（４、５月））'!O111</f>
        <v>0</v>
      </c>
      <c r="J102" s="582"/>
      <c r="K102" s="582">
        <f>'別紙様式2-3（個票（６月以降））'!T111</f>
        <v>0</v>
      </c>
      <c r="L102" s="582">
        <f>'別紙様式2-3（個票（６月以降））'!O111</f>
        <v>0</v>
      </c>
      <c r="M102" s="582"/>
    </row>
    <row r="103" spans="1:13">
      <c r="A103" s="582">
        <f>基本情報入力シート!$L$16</f>
        <v>0</v>
      </c>
      <c r="B103" s="583">
        <f>基本情報入力シート!B134</f>
        <v>0</v>
      </c>
      <c r="C103" s="582">
        <f>基本情報入力シート!W134</f>
        <v>0</v>
      </c>
      <c r="D103" s="582">
        <f>基本情報入力シート!Z134</f>
        <v>0</v>
      </c>
      <c r="E103" s="582">
        <f>基本情報入力シート!$L$24</f>
        <v>0</v>
      </c>
      <c r="F103" s="582">
        <f>基本情報入力シート!$L$25</f>
        <v>0</v>
      </c>
      <c r="G103" s="582">
        <f>基本情報入力シート!L134</f>
        <v>0</v>
      </c>
      <c r="H103" s="582">
        <f>'別紙様式2-2（個票（４、５月））'!T112</f>
        <v>0</v>
      </c>
      <c r="I103" s="582">
        <f>'別紙様式2-2（個票（４、５月））'!O112</f>
        <v>0</v>
      </c>
      <c r="J103" s="582"/>
      <c r="K103" s="582">
        <f>'別紙様式2-3（個票（６月以降））'!T112</f>
        <v>0</v>
      </c>
      <c r="L103" s="582">
        <f>'別紙様式2-3（個票（６月以降））'!O112</f>
        <v>0</v>
      </c>
      <c r="M103" s="582"/>
    </row>
    <row r="104" spans="1:13">
      <c r="A104" s="582">
        <f>基本情報入力シート!$L$16</f>
        <v>0</v>
      </c>
      <c r="B104" s="583">
        <f>基本情報入力シート!B135</f>
        <v>0</v>
      </c>
      <c r="C104" s="582">
        <f>基本情報入力シート!W135</f>
        <v>0</v>
      </c>
      <c r="D104" s="582">
        <f>基本情報入力シート!Z135</f>
        <v>0</v>
      </c>
      <c r="E104" s="582">
        <f>基本情報入力シート!$L$24</f>
        <v>0</v>
      </c>
      <c r="F104" s="582">
        <f>基本情報入力シート!$L$25</f>
        <v>0</v>
      </c>
      <c r="G104" s="582">
        <f>基本情報入力シート!L135</f>
        <v>0</v>
      </c>
      <c r="H104" s="582">
        <f>'別紙様式2-2（個票（４、５月））'!T113</f>
        <v>0</v>
      </c>
      <c r="I104" s="582">
        <f>'別紙様式2-2（個票（４、５月））'!O113</f>
        <v>0</v>
      </c>
      <c r="J104" s="582"/>
      <c r="K104" s="582">
        <f>'別紙様式2-3（個票（６月以降））'!T113</f>
        <v>0</v>
      </c>
      <c r="L104" s="582">
        <f>'別紙様式2-3（個票（６月以降））'!O113</f>
        <v>0</v>
      </c>
      <c r="M104" s="582"/>
    </row>
    <row r="105" spans="1:13">
      <c r="A105" s="582">
        <f>基本情報入力シート!$L$16</f>
        <v>0</v>
      </c>
      <c r="B105" s="583">
        <f>基本情報入力シート!B136</f>
        <v>0</v>
      </c>
      <c r="C105" s="582">
        <f>基本情報入力シート!W136</f>
        <v>0</v>
      </c>
      <c r="D105" s="582">
        <f>基本情報入力シート!Z136</f>
        <v>0</v>
      </c>
      <c r="E105" s="582">
        <f>基本情報入力シート!$L$24</f>
        <v>0</v>
      </c>
      <c r="F105" s="582">
        <f>基本情報入力シート!$L$25</f>
        <v>0</v>
      </c>
      <c r="G105" s="582">
        <f>基本情報入力シート!L136</f>
        <v>0</v>
      </c>
      <c r="H105" s="582">
        <f>'別紙様式2-2（個票（４、５月））'!T114</f>
        <v>0</v>
      </c>
      <c r="I105" s="582">
        <f>'別紙様式2-2（個票（４、５月））'!O114</f>
        <v>0</v>
      </c>
      <c r="J105" s="582"/>
      <c r="K105" s="582">
        <f>'別紙様式2-3（個票（６月以降））'!T114</f>
        <v>0</v>
      </c>
      <c r="L105" s="582">
        <f>'別紙様式2-3（個票（６月以降））'!O114</f>
        <v>0</v>
      </c>
      <c r="M105" s="582"/>
    </row>
    <row r="106" spans="1:13">
      <c r="A106" s="582">
        <f>基本情報入力シート!$L$16</f>
        <v>0</v>
      </c>
      <c r="B106" s="583">
        <f>基本情報入力シート!B137</f>
        <v>0</v>
      </c>
      <c r="C106" s="582">
        <f>基本情報入力シート!W137</f>
        <v>0</v>
      </c>
      <c r="D106" s="582">
        <f>基本情報入力シート!Z137</f>
        <v>0</v>
      </c>
      <c r="E106" s="582">
        <f>基本情報入力シート!$L$24</f>
        <v>0</v>
      </c>
      <c r="F106" s="582">
        <f>基本情報入力シート!$L$25</f>
        <v>0</v>
      </c>
      <c r="G106" s="582">
        <f>基本情報入力シート!L137</f>
        <v>0</v>
      </c>
      <c r="H106" s="582">
        <f>'別紙様式2-2（個票（４、５月））'!T115</f>
        <v>0</v>
      </c>
      <c r="I106" s="582">
        <f>'別紙様式2-2（個票（４、５月））'!O115</f>
        <v>0</v>
      </c>
      <c r="J106" s="582"/>
      <c r="K106" s="582">
        <f>'別紙様式2-3（個票（６月以降））'!T115</f>
        <v>0</v>
      </c>
      <c r="L106" s="582">
        <f>'別紙様式2-3（個票（６月以降））'!O115</f>
        <v>0</v>
      </c>
      <c r="M106" s="582"/>
    </row>
    <row r="107" spans="1:13">
      <c r="A107" s="582">
        <f>基本情報入力シート!$L$16</f>
        <v>0</v>
      </c>
      <c r="B107" s="583">
        <f>基本情報入力シート!B138</f>
        <v>0</v>
      </c>
      <c r="C107" s="582">
        <f>基本情報入力シート!W138</f>
        <v>0</v>
      </c>
      <c r="D107" s="582">
        <f>基本情報入力シート!Z138</f>
        <v>0</v>
      </c>
      <c r="E107" s="582">
        <f>基本情報入力シート!$L$24</f>
        <v>0</v>
      </c>
      <c r="F107" s="582">
        <f>基本情報入力シート!$L$25</f>
        <v>0</v>
      </c>
      <c r="G107" s="582">
        <f>基本情報入力シート!L138</f>
        <v>0</v>
      </c>
      <c r="H107" s="582">
        <f>'別紙様式2-2（個票（４、５月））'!T116</f>
        <v>0</v>
      </c>
      <c r="I107" s="582">
        <f>'別紙様式2-2（個票（４、５月））'!O116</f>
        <v>0</v>
      </c>
      <c r="J107" s="582"/>
      <c r="K107" s="582">
        <f>'別紙様式2-3（個票（６月以降））'!T116</f>
        <v>0</v>
      </c>
      <c r="L107" s="582">
        <f>'別紙様式2-3（個票（６月以降））'!O116</f>
        <v>0</v>
      </c>
      <c r="M107" s="582"/>
    </row>
    <row r="108" spans="1:13">
      <c r="A108" s="582">
        <f>基本情報入力シート!$L$16</f>
        <v>0</v>
      </c>
      <c r="B108" s="583">
        <f>基本情報入力シート!B139</f>
        <v>0</v>
      </c>
      <c r="C108" s="582">
        <f>基本情報入力シート!W139</f>
        <v>0</v>
      </c>
      <c r="D108" s="582">
        <f>基本情報入力シート!Z139</f>
        <v>0</v>
      </c>
      <c r="E108" s="582">
        <f>基本情報入力シート!$L$24</f>
        <v>0</v>
      </c>
      <c r="F108" s="582">
        <f>基本情報入力シート!$L$25</f>
        <v>0</v>
      </c>
      <c r="G108" s="582">
        <f>基本情報入力シート!L139</f>
        <v>0</v>
      </c>
      <c r="H108" s="582">
        <f>'別紙様式2-2（個票（４、５月））'!T117</f>
        <v>0</v>
      </c>
      <c r="I108" s="582">
        <f>'別紙様式2-2（個票（４、５月））'!O117</f>
        <v>0</v>
      </c>
      <c r="J108" s="582"/>
      <c r="K108" s="582">
        <f>'別紙様式2-3（個票（６月以降））'!T117</f>
        <v>0</v>
      </c>
      <c r="L108" s="582">
        <f>'別紙様式2-3（個票（６月以降））'!O117</f>
        <v>0</v>
      </c>
      <c r="M108" s="582"/>
    </row>
    <row r="109" spans="1:13">
      <c r="A109" s="582">
        <f>基本情報入力シート!$L$16</f>
        <v>0</v>
      </c>
      <c r="B109" s="583">
        <f>基本情報入力シート!B140</f>
        <v>0</v>
      </c>
      <c r="C109" s="582">
        <f>基本情報入力シート!W140</f>
        <v>0</v>
      </c>
      <c r="D109" s="582">
        <f>基本情報入力シート!Z140</f>
        <v>0</v>
      </c>
      <c r="E109" s="582">
        <f>基本情報入力シート!$L$24</f>
        <v>0</v>
      </c>
      <c r="F109" s="582">
        <f>基本情報入力シート!$L$25</f>
        <v>0</v>
      </c>
      <c r="G109" s="582">
        <f>基本情報入力シート!L140</f>
        <v>0</v>
      </c>
      <c r="H109" s="582">
        <f>'別紙様式2-2（個票（４、５月））'!T118</f>
        <v>0</v>
      </c>
      <c r="I109" s="582">
        <f>'別紙様式2-2（個票（４、５月））'!O118</f>
        <v>0</v>
      </c>
      <c r="J109" s="582"/>
      <c r="K109" s="582">
        <f>'別紙様式2-3（個票（６月以降））'!T118</f>
        <v>0</v>
      </c>
      <c r="L109" s="582">
        <f>'別紙様式2-3（個票（６月以降））'!O118</f>
        <v>0</v>
      </c>
      <c r="M109" s="582"/>
    </row>
    <row r="110" spans="1:13">
      <c r="A110" s="582">
        <f>基本情報入力シート!$L$16</f>
        <v>0</v>
      </c>
      <c r="B110" s="583">
        <f>基本情報入力シート!B141</f>
        <v>0</v>
      </c>
      <c r="C110" s="582">
        <f>基本情報入力シート!W141</f>
        <v>0</v>
      </c>
      <c r="D110" s="582">
        <f>基本情報入力シート!Z141</f>
        <v>0</v>
      </c>
      <c r="E110" s="582">
        <f>基本情報入力シート!$L$24</f>
        <v>0</v>
      </c>
      <c r="F110" s="582">
        <f>基本情報入力シート!$L$25</f>
        <v>0</v>
      </c>
      <c r="G110" s="582">
        <f>基本情報入力シート!L141</f>
        <v>0</v>
      </c>
      <c r="H110" s="582">
        <f>'別紙様式2-2（個票（４、５月））'!T119</f>
        <v>0</v>
      </c>
      <c r="I110" s="582">
        <f>'別紙様式2-2（個票（４、５月））'!O119</f>
        <v>0</v>
      </c>
      <c r="J110" s="582"/>
      <c r="K110" s="582">
        <f>'別紙様式2-3（個票（６月以降））'!T119</f>
        <v>0</v>
      </c>
      <c r="L110" s="582">
        <f>'別紙様式2-3（個票（６月以降））'!O119</f>
        <v>0</v>
      </c>
      <c r="M110" s="582"/>
    </row>
    <row r="111" spans="1:13">
      <c r="A111" s="582">
        <f>基本情報入力シート!$L$16</f>
        <v>0</v>
      </c>
      <c r="B111" s="583">
        <f>基本情報入力シート!B142</f>
        <v>0</v>
      </c>
      <c r="C111" s="582">
        <f>基本情報入力シート!W142</f>
        <v>0</v>
      </c>
      <c r="D111" s="582">
        <f>基本情報入力シート!Z142</f>
        <v>0</v>
      </c>
      <c r="E111" s="582">
        <f>基本情報入力シート!$L$24</f>
        <v>0</v>
      </c>
      <c r="F111" s="582">
        <f>基本情報入力シート!$L$25</f>
        <v>0</v>
      </c>
      <c r="G111" s="582">
        <f>基本情報入力シート!L142</f>
        <v>0</v>
      </c>
      <c r="H111" s="582">
        <f>'別紙様式2-2（個票（４、５月））'!T120</f>
        <v>0</v>
      </c>
      <c r="I111" s="582">
        <f>'別紙様式2-2（個票（４、５月））'!O120</f>
        <v>0</v>
      </c>
      <c r="J111" s="582"/>
      <c r="K111" s="582">
        <f>'別紙様式2-3（個票（６月以降））'!T120</f>
        <v>0</v>
      </c>
      <c r="L111" s="582">
        <f>'別紙様式2-3（個票（６月以降））'!O120</f>
        <v>0</v>
      </c>
      <c r="M111" s="582"/>
    </row>
    <row r="112" spans="1:13">
      <c r="A112" s="582">
        <f>基本情報入力シート!$L$16</f>
        <v>0</v>
      </c>
      <c r="B112" s="583">
        <f>基本情報入力シート!B143</f>
        <v>0</v>
      </c>
      <c r="C112" s="582">
        <f>基本情報入力シート!W143</f>
        <v>0</v>
      </c>
      <c r="D112" s="582">
        <f>基本情報入力シート!Z143</f>
        <v>0</v>
      </c>
      <c r="E112" s="582">
        <f>基本情報入力シート!$L$24</f>
        <v>0</v>
      </c>
      <c r="F112" s="582">
        <f>基本情報入力シート!$L$25</f>
        <v>0</v>
      </c>
      <c r="G112" s="582">
        <f>基本情報入力シート!L143</f>
        <v>0</v>
      </c>
      <c r="H112" s="582">
        <f>'別紙様式2-2（個票（４、５月））'!T121</f>
        <v>0</v>
      </c>
      <c r="I112" s="582">
        <f>'別紙様式2-2（個票（４、５月））'!O121</f>
        <v>0</v>
      </c>
      <c r="J112" s="582"/>
      <c r="K112" s="582">
        <f>'別紙様式2-3（個票（６月以降））'!T121</f>
        <v>0</v>
      </c>
      <c r="L112" s="582">
        <f>'別紙様式2-3（個票（６月以降））'!O121</f>
        <v>0</v>
      </c>
      <c r="M112" s="582"/>
    </row>
    <row r="113" spans="1:13">
      <c r="A113" s="582">
        <f>基本情報入力シート!$L$16</f>
        <v>0</v>
      </c>
      <c r="B113" s="583">
        <f>基本情報入力シート!B144</f>
        <v>0</v>
      </c>
      <c r="C113" s="582">
        <f>基本情報入力シート!W144</f>
        <v>0</v>
      </c>
      <c r="D113" s="582">
        <f>基本情報入力シート!Z144</f>
        <v>0</v>
      </c>
      <c r="E113" s="582">
        <f>基本情報入力シート!$L$24</f>
        <v>0</v>
      </c>
      <c r="F113" s="582">
        <f>基本情報入力シート!$L$25</f>
        <v>0</v>
      </c>
      <c r="G113" s="582">
        <f>基本情報入力シート!L144</f>
        <v>0</v>
      </c>
      <c r="H113" s="582">
        <f>'別紙様式2-2（個票（４、５月））'!T122</f>
        <v>0</v>
      </c>
      <c r="I113" s="582">
        <f>'別紙様式2-2（個票（４、５月））'!O122</f>
        <v>0</v>
      </c>
      <c r="J113" s="582"/>
      <c r="K113" s="582">
        <f>'別紙様式2-3（個票（６月以降））'!T122</f>
        <v>0</v>
      </c>
      <c r="L113" s="582">
        <f>'別紙様式2-3（個票（６月以降））'!O122</f>
        <v>0</v>
      </c>
      <c r="M113" s="582"/>
    </row>
    <row r="114" spans="1:13">
      <c r="A114" s="582">
        <f>基本情報入力シート!$L$16</f>
        <v>0</v>
      </c>
      <c r="B114" s="583">
        <f>基本情報入力シート!B145</f>
        <v>0</v>
      </c>
      <c r="C114" s="582">
        <f>基本情報入力シート!W145</f>
        <v>0</v>
      </c>
      <c r="D114" s="582">
        <f>基本情報入力シート!Z145</f>
        <v>0</v>
      </c>
      <c r="E114" s="582">
        <f>基本情報入力シート!$L$24</f>
        <v>0</v>
      </c>
      <c r="F114" s="582">
        <f>基本情報入力シート!$L$25</f>
        <v>0</v>
      </c>
      <c r="G114" s="582">
        <f>基本情報入力シート!L145</f>
        <v>0</v>
      </c>
      <c r="H114" s="582">
        <f>'別紙様式2-2（個票（４、５月））'!T123</f>
        <v>0</v>
      </c>
      <c r="I114" s="582">
        <f>'別紙様式2-2（個票（４、５月））'!O123</f>
        <v>0</v>
      </c>
      <c r="J114" s="582"/>
      <c r="K114" s="582">
        <f>'別紙様式2-3（個票（６月以降））'!T123</f>
        <v>0</v>
      </c>
      <c r="L114" s="582">
        <f>'別紙様式2-3（個票（６月以降））'!O123</f>
        <v>0</v>
      </c>
      <c r="M114" s="582"/>
    </row>
    <row r="115" spans="1:13">
      <c r="A115" s="582">
        <f>基本情報入力シート!$L$16</f>
        <v>0</v>
      </c>
      <c r="B115" s="583">
        <f>基本情報入力シート!B146</f>
        <v>0</v>
      </c>
      <c r="C115" s="582">
        <f>基本情報入力シート!W146</f>
        <v>0</v>
      </c>
      <c r="D115" s="582">
        <f>基本情報入力シート!Z146</f>
        <v>0</v>
      </c>
      <c r="E115" s="582">
        <f>基本情報入力シート!$L$24</f>
        <v>0</v>
      </c>
      <c r="F115" s="582">
        <f>基本情報入力シート!$L$25</f>
        <v>0</v>
      </c>
      <c r="G115" s="582">
        <f>基本情報入力シート!L146</f>
        <v>0</v>
      </c>
      <c r="H115" s="582">
        <f>'別紙様式2-2（個票（４、５月））'!T124</f>
        <v>0</v>
      </c>
      <c r="I115" s="582">
        <f>'別紙様式2-2（個票（４、５月））'!O124</f>
        <v>0</v>
      </c>
      <c r="J115" s="582"/>
      <c r="K115" s="582">
        <f>'別紙様式2-3（個票（６月以降））'!T124</f>
        <v>0</v>
      </c>
      <c r="L115" s="582">
        <f>'別紙様式2-3（個票（６月以降））'!O124</f>
        <v>0</v>
      </c>
      <c r="M115" s="582"/>
    </row>
    <row r="116" spans="1:13">
      <c r="A116" s="582">
        <f>基本情報入力シート!$L$16</f>
        <v>0</v>
      </c>
      <c r="B116" s="583">
        <f>基本情報入力シート!B147</f>
        <v>0</v>
      </c>
      <c r="C116" s="582">
        <f>基本情報入力シート!W147</f>
        <v>0</v>
      </c>
      <c r="D116" s="582">
        <f>基本情報入力シート!Z147</f>
        <v>0</v>
      </c>
      <c r="E116" s="582">
        <f>基本情報入力シート!$L$24</f>
        <v>0</v>
      </c>
      <c r="F116" s="582">
        <f>基本情報入力シート!$L$25</f>
        <v>0</v>
      </c>
      <c r="G116" s="582">
        <f>基本情報入力シート!L147</f>
        <v>0</v>
      </c>
      <c r="H116" s="582">
        <f>'別紙様式2-2（個票（４、５月））'!T125</f>
        <v>0</v>
      </c>
      <c r="I116" s="582">
        <f>'別紙様式2-2（個票（４、５月））'!O125</f>
        <v>0</v>
      </c>
      <c r="J116" s="582"/>
      <c r="K116" s="582">
        <f>'別紙様式2-3（個票（６月以降））'!T125</f>
        <v>0</v>
      </c>
      <c r="L116" s="582">
        <f>'別紙様式2-3（個票（６月以降））'!O125</f>
        <v>0</v>
      </c>
      <c r="M116" s="582"/>
    </row>
    <row r="117" spans="1:13">
      <c r="A117" s="582">
        <f>基本情報入力シート!$L$16</f>
        <v>0</v>
      </c>
      <c r="B117" s="583">
        <f>基本情報入力シート!B148</f>
        <v>0</v>
      </c>
      <c r="C117" s="582">
        <f>基本情報入力シート!W148</f>
        <v>0</v>
      </c>
      <c r="D117" s="582">
        <f>基本情報入力シート!Z148</f>
        <v>0</v>
      </c>
      <c r="E117" s="582">
        <f>基本情報入力シート!$L$24</f>
        <v>0</v>
      </c>
      <c r="F117" s="582">
        <f>基本情報入力シート!$L$25</f>
        <v>0</v>
      </c>
      <c r="G117" s="582">
        <f>基本情報入力シート!L148</f>
        <v>0</v>
      </c>
      <c r="H117" s="582">
        <f>'別紙様式2-2（個票（４、５月））'!T126</f>
        <v>0</v>
      </c>
      <c r="I117" s="582">
        <f>'別紙様式2-2（個票（４、５月））'!O126</f>
        <v>0</v>
      </c>
      <c r="J117" s="582"/>
      <c r="K117" s="582">
        <f>'別紙様式2-3（個票（６月以降））'!T126</f>
        <v>0</v>
      </c>
      <c r="L117" s="582">
        <f>'別紙様式2-3（個票（６月以降））'!O126</f>
        <v>0</v>
      </c>
      <c r="M117" s="582"/>
    </row>
    <row r="118" spans="1:13">
      <c r="A118" s="582">
        <f>基本情報入力シート!$L$16</f>
        <v>0</v>
      </c>
      <c r="B118" s="583">
        <f>基本情報入力シート!B149</f>
        <v>0</v>
      </c>
      <c r="C118" s="582">
        <f>基本情報入力シート!W149</f>
        <v>0</v>
      </c>
      <c r="D118" s="582">
        <f>基本情報入力シート!Z149</f>
        <v>0</v>
      </c>
      <c r="E118" s="582">
        <f>基本情報入力シート!$L$24</f>
        <v>0</v>
      </c>
      <c r="F118" s="582">
        <f>基本情報入力シート!$L$25</f>
        <v>0</v>
      </c>
      <c r="G118" s="582">
        <f>基本情報入力シート!L149</f>
        <v>0</v>
      </c>
      <c r="H118" s="582">
        <f>'別紙様式2-2（個票（４、５月））'!T127</f>
        <v>0</v>
      </c>
      <c r="I118" s="582">
        <f>'別紙様式2-2（個票（４、５月））'!O127</f>
        <v>0</v>
      </c>
      <c r="J118" s="582"/>
      <c r="K118" s="582">
        <f>'別紙様式2-3（個票（６月以降））'!T127</f>
        <v>0</v>
      </c>
      <c r="L118" s="582">
        <f>'別紙様式2-3（個票（６月以降））'!O127</f>
        <v>0</v>
      </c>
      <c r="M118" s="582"/>
    </row>
    <row r="119" spans="1:13">
      <c r="A119" s="582">
        <f>基本情報入力シート!$L$16</f>
        <v>0</v>
      </c>
      <c r="B119" s="583">
        <f>基本情報入力シート!B150</f>
        <v>0</v>
      </c>
      <c r="C119" s="582">
        <f>基本情報入力シート!W150</f>
        <v>0</v>
      </c>
      <c r="D119" s="582">
        <f>基本情報入力シート!Z150</f>
        <v>0</v>
      </c>
      <c r="E119" s="582">
        <f>基本情報入力シート!$L$24</f>
        <v>0</v>
      </c>
      <c r="F119" s="582">
        <f>基本情報入力シート!$L$25</f>
        <v>0</v>
      </c>
      <c r="G119" s="582">
        <f>基本情報入力シート!L150</f>
        <v>0</v>
      </c>
      <c r="H119" s="582">
        <f>'別紙様式2-2（個票（４、５月））'!T128</f>
        <v>0</v>
      </c>
      <c r="I119" s="582">
        <f>'別紙様式2-2（個票（４、５月））'!O128</f>
        <v>0</v>
      </c>
      <c r="J119" s="582"/>
      <c r="K119" s="582">
        <f>'別紙様式2-3（個票（６月以降））'!T128</f>
        <v>0</v>
      </c>
      <c r="L119" s="582">
        <f>'別紙様式2-3（個票（６月以降））'!O128</f>
        <v>0</v>
      </c>
      <c r="M119" s="582"/>
    </row>
    <row r="120" spans="1:13">
      <c r="A120" s="582">
        <f>基本情報入力シート!$L$16</f>
        <v>0</v>
      </c>
      <c r="B120" s="583">
        <f>基本情報入力シート!B151</f>
        <v>0</v>
      </c>
      <c r="C120" s="582">
        <f>基本情報入力シート!W151</f>
        <v>0</v>
      </c>
      <c r="D120" s="582">
        <f>基本情報入力シート!Z151</f>
        <v>0</v>
      </c>
      <c r="E120" s="582">
        <f>基本情報入力シート!$L$24</f>
        <v>0</v>
      </c>
      <c r="F120" s="582">
        <f>基本情報入力シート!$L$25</f>
        <v>0</v>
      </c>
      <c r="G120" s="582">
        <f>基本情報入力シート!L151</f>
        <v>0</v>
      </c>
      <c r="H120" s="582">
        <f>'別紙様式2-2（個票（４、５月））'!T129</f>
        <v>0</v>
      </c>
      <c r="I120" s="582">
        <f>'別紙様式2-2（個票（４、５月））'!O129</f>
        <v>0</v>
      </c>
      <c r="J120" s="582"/>
      <c r="K120" s="582">
        <f>'別紙様式2-3（個票（６月以降））'!T129</f>
        <v>0</v>
      </c>
      <c r="L120" s="582">
        <f>'別紙様式2-3（個票（６月以降））'!O129</f>
        <v>0</v>
      </c>
      <c r="M120" s="582"/>
    </row>
    <row r="121" spans="1:13">
      <c r="A121" s="582">
        <f>基本情報入力シート!$L$16</f>
        <v>0</v>
      </c>
      <c r="B121" s="583">
        <f>基本情報入力シート!B152</f>
        <v>0</v>
      </c>
      <c r="C121" s="582">
        <f>基本情報入力シート!W152</f>
        <v>0</v>
      </c>
      <c r="D121" s="582">
        <f>基本情報入力シート!Z152</f>
        <v>0</v>
      </c>
      <c r="E121" s="582">
        <f>基本情報入力シート!$L$24</f>
        <v>0</v>
      </c>
      <c r="F121" s="582">
        <f>基本情報入力シート!$L$25</f>
        <v>0</v>
      </c>
      <c r="G121" s="582">
        <f>基本情報入力シート!L152</f>
        <v>0</v>
      </c>
      <c r="H121" s="582">
        <f>'別紙様式2-2（個票（４、５月））'!T130</f>
        <v>0</v>
      </c>
      <c r="I121" s="582">
        <f>'別紙様式2-2（個票（４、５月））'!O130</f>
        <v>0</v>
      </c>
      <c r="J121" s="582"/>
      <c r="K121" s="582">
        <f>'別紙様式2-3（個票（６月以降））'!T130</f>
        <v>0</v>
      </c>
      <c r="L121" s="582">
        <f>'別紙様式2-3（個票（６月以降））'!O130</f>
        <v>0</v>
      </c>
      <c r="M121" s="582"/>
    </row>
    <row r="122" spans="1:13">
      <c r="A122" s="582">
        <f>基本情報入力シート!$L$16</f>
        <v>0</v>
      </c>
      <c r="B122" s="583">
        <f>基本情報入力シート!B153</f>
        <v>0</v>
      </c>
      <c r="C122" s="582">
        <f>基本情報入力シート!W153</f>
        <v>0</v>
      </c>
      <c r="D122" s="582">
        <f>基本情報入力シート!Z153</f>
        <v>0</v>
      </c>
      <c r="E122" s="582">
        <f>基本情報入力シート!$L$24</f>
        <v>0</v>
      </c>
      <c r="F122" s="582">
        <f>基本情報入力シート!$L$25</f>
        <v>0</v>
      </c>
      <c r="G122" s="582">
        <f>基本情報入力シート!L153</f>
        <v>0</v>
      </c>
      <c r="H122" s="582">
        <f>'別紙様式2-2（個票（４、５月））'!T131</f>
        <v>0</v>
      </c>
      <c r="I122" s="582">
        <f>'別紙様式2-2（個票（４、５月））'!O131</f>
        <v>0</v>
      </c>
      <c r="J122" s="582"/>
      <c r="K122" s="582">
        <f>'別紙様式2-3（個票（６月以降））'!T131</f>
        <v>0</v>
      </c>
      <c r="L122" s="582">
        <f>'別紙様式2-3（個票（６月以降））'!O131</f>
        <v>0</v>
      </c>
      <c r="M122" s="582"/>
    </row>
    <row r="123" spans="1:13">
      <c r="A123" s="582">
        <f>基本情報入力シート!$L$16</f>
        <v>0</v>
      </c>
      <c r="B123" s="583">
        <f>基本情報入力シート!B154</f>
        <v>0</v>
      </c>
      <c r="C123" s="582">
        <f>基本情報入力シート!W154</f>
        <v>0</v>
      </c>
      <c r="D123" s="582">
        <f>基本情報入力シート!Z154</f>
        <v>0</v>
      </c>
      <c r="E123" s="582">
        <f>基本情報入力シート!$L$24</f>
        <v>0</v>
      </c>
      <c r="F123" s="582">
        <f>基本情報入力シート!$L$25</f>
        <v>0</v>
      </c>
      <c r="G123" s="582">
        <f>基本情報入力シート!L154</f>
        <v>0</v>
      </c>
      <c r="H123" s="582">
        <f>'別紙様式2-2（個票（４、５月））'!T132</f>
        <v>0</v>
      </c>
      <c r="I123" s="582">
        <f>'別紙様式2-2（個票（４、５月））'!O132</f>
        <v>0</v>
      </c>
      <c r="J123" s="582"/>
      <c r="K123" s="582">
        <f>'別紙様式2-3（個票（６月以降））'!T132</f>
        <v>0</v>
      </c>
      <c r="L123" s="582">
        <f>'別紙様式2-3（個票（６月以降））'!O132</f>
        <v>0</v>
      </c>
      <c r="M123" s="582"/>
    </row>
    <row r="124" spans="1:13">
      <c r="A124" s="582">
        <f>基本情報入力シート!$L$16</f>
        <v>0</v>
      </c>
      <c r="B124" s="583">
        <f>基本情報入力シート!B155</f>
        <v>0</v>
      </c>
      <c r="C124" s="582">
        <f>基本情報入力シート!W155</f>
        <v>0</v>
      </c>
      <c r="D124" s="582">
        <f>基本情報入力シート!Z155</f>
        <v>0</v>
      </c>
      <c r="E124" s="582">
        <f>基本情報入力シート!$L$24</f>
        <v>0</v>
      </c>
      <c r="F124" s="582">
        <f>基本情報入力シート!$L$25</f>
        <v>0</v>
      </c>
      <c r="G124" s="582">
        <f>基本情報入力シート!L155</f>
        <v>0</v>
      </c>
      <c r="H124" s="582">
        <f>'別紙様式2-2（個票（４、５月））'!T133</f>
        <v>0</v>
      </c>
      <c r="I124" s="582">
        <f>'別紙様式2-2（個票（４、５月））'!O133</f>
        <v>0</v>
      </c>
      <c r="J124" s="582"/>
      <c r="K124" s="582">
        <f>'別紙様式2-3（個票（６月以降））'!T133</f>
        <v>0</v>
      </c>
      <c r="L124" s="582">
        <f>'別紙様式2-3（個票（６月以降））'!O133</f>
        <v>0</v>
      </c>
      <c r="M124" s="582"/>
    </row>
    <row r="125" spans="1:13">
      <c r="A125" s="582">
        <f>基本情報入力シート!$L$16</f>
        <v>0</v>
      </c>
      <c r="B125" s="583">
        <f>基本情報入力シート!B156</f>
        <v>0</v>
      </c>
      <c r="C125" s="582">
        <f>基本情報入力シート!W156</f>
        <v>0</v>
      </c>
      <c r="D125" s="582">
        <f>基本情報入力シート!Z156</f>
        <v>0</v>
      </c>
      <c r="E125" s="582">
        <f>基本情報入力シート!$L$24</f>
        <v>0</v>
      </c>
      <c r="F125" s="582">
        <f>基本情報入力シート!$L$25</f>
        <v>0</v>
      </c>
      <c r="G125" s="582">
        <f>基本情報入力シート!L156</f>
        <v>0</v>
      </c>
      <c r="H125" s="582">
        <f>'別紙様式2-2（個票（４、５月））'!T134</f>
        <v>0</v>
      </c>
      <c r="I125" s="582">
        <f>'別紙様式2-2（個票（４、５月））'!O134</f>
        <v>0</v>
      </c>
      <c r="J125" s="582"/>
      <c r="K125" s="582">
        <f>'別紙様式2-3（個票（６月以降））'!T134</f>
        <v>0</v>
      </c>
      <c r="L125" s="582">
        <f>'別紙様式2-3（個票（６月以降））'!O134</f>
        <v>0</v>
      </c>
      <c r="M125" s="582"/>
    </row>
    <row r="126" spans="1:13">
      <c r="A126" s="582">
        <f>基本情報入力シート!$L$16</f>
        <v>0</v>
      </c>
      <c r="B126" s="583">
        <f>基本情報入力シート!B157</f>
        <v>0</v>
      </c>
      <c r="C126" s="582">
        <f>基本情報入力シート!W157</f>
        <v>0</v>
      </c>
      <c r="D126" s="582">
        <f>基本情報入力シート!Z157</f>
        <v>0</v>
      </c>
      <c r="E126" s="582">
        <f>基本情報入力シート!$L$24</f>
        <v>0</v>
      </c>
      <c r="F126" s="582">
        <f>基本情報入力シート!$L$25</f>
        <v>0</v>
      </c>
      <c r="G126" s="582">
        <f>基本情報入力シート!L157</f>
        <v>0</v>
      </c>
      <c r="H126" s="582">
        <f>'別紙様式2-2（個票（４、５月））'!T135</f>
        <v>0</v>
      </c>
      <c r="I126" s="582">
        <f>'別紙様式2-2（個票（４、５月））'!O135</f>
        <v>0</v>
      </c>
      <c r="J126" s="582"/>
      <c r="K126" s="582">
        <f>'別紙様式2-3（個票（６月以降））'!T135</f>
        <v>0</v>
      </c>
      <c r="L126" s="582">
        <f>'別紙様式2-3（個票（６月以降））'!O135</f>
        <v>0</v>
      </c>
      <c r="M126" s="582"/>
    </row>
    <row r="127" spans="1:13">
      <c r="A127" s="582">
        <f>基本情報入力シート!$L$16</f>
        <v>0</v>
      </c>
      <c r="B127" s="583">
        <f>基本情報入力シート!B158</f>
        <v>0</v>
      </c>
      <c r="C127" s="582">
        <f>基本情報入力シート!W158</f>
        <v>0</v>
      </c>
      <c r="D127" s="582">
        <f>基本情報入力シート!Z158</f>
        <v>0</v>
      </c>
      <c r="E127" s="582">
        <f>基本情報入力シート!$L$24</f>
        <v>0</v>
      </c>
      <c r="F127" s="582">
        <f>基本情報入力シート!$L$25</f>
        <v>0</v>
      </c>
      <c r="G127" s="582">
        <f>基本情報入力シート!L158</f>
        <v>0</v>
      </c>
      <c r="H127" s="582">
        <f>'別紙様式2-2（個票（４、５月））'!T136</f>
        <v>0</v>
      </c>
      <c r="I127" s="582">
        <f>'別紙様式2-2（個票（４、５月））'!O136</f>
        <v>0</v>
      </c>
      <c r="J127" s="582"/>
      <c r="K127" s="582">
        <f>'別紙様式2-3（個票（６月以降））'!T136</f>
        <v>0</v>
      </c>
      <c r="L127" s="582">
        <f>'別紙様式2-3（個票（６月以降））'!O136</f>
        <v>0</v>
      </c>
      <c r="M127" s="582"/>
    </row>
    <row r="128" spans="1:13">
      <c r="A128" s="582">
        <f>基本情報入力シート!$L$16</f>
        <v>0</v>
      </c>
      <c r="B128" s="583">
        <f>基本情報入力シート!B159</f>
        <v>0</v>
      </c>
      <c r="C128" s="582">
        <f>基本情報入力シート!W159</f>
        <v>0</v>
      </c>
      <c r="D128" s="582">
        <f>基本情報入力シート!Z159</f>
        <v>0</v>
      </c>
      <c r="E128" s="582">
        <f>基本情報入力シート!$L$24</f>
        <v>0</v>
      </c>
      <c r="F128" s="582">
        <f>基本情報入力シート!$L$25</f>
        <v>0</v>
      </c>
      <c r="G128" s="582">
        <f>基本情報入力シート!L159</f>
        <v>0</v>
      </c>
      <c r="H128" s="582">
        <f>'別紙様式2-2（個票（４、５月））'!T137</f>
        <v>0</v>
      </c>
      <c r="I128" s="582">
        <f>'別紙様式2-2（個票（４、５月））'!O137</f>
        <v>0</v>
      </c>
      <c r="J128" s="582"/>
      <c r="K128" s="582">
        <f>'別紙様式2-3（個票（６月以降））'!T137</f>
        <v>0</v>
      </c>
      <c r="L128" s="582">
        <f>'別紙様式2-3（個票（６月以降））'!O137</f>
        <v>0</v>
      </c>
      <c r="M128" s="582"/>
    </row>
    <row r="129" spans="1:13">
      <c r="A129" s="582">
        <f>基本情報入力シート!$L$16</f>
        <v>0</v>
      </c>
      <c r="B129" s="583">
        <f>基本情報入力シート!B160</f>
        <v>0</v>
      </c>
      <c r="C129" s="582">
        <f>基本情報入力シート!W160</f>
        <v>0</v>
      </c>
      <c r="D129" s="582">
        <f>基本情報入力シート!Z160</f>
        <v>0</v>
      </c>
      <c r="E129" s="582">
        <f>基本情報入力シート!$L$24</f>
        <v>0</v>
      </c>
      <c r="F129" s="582">
        <f>基本情報入力シート!$L$25</f>
        <v>0</v>
      </c>
      <c r="G129" s="582">
        <f>基本情報入力シート!L160</f>
        <v>0</v>
      </c>
      <c r="H129" s="582">
        <f>'別紙様式2-2（個票（４、５月））'!T138</f>
        <v>0</v>
      </c>
      <c r="I129" s="582">
        <f>'別紙様式2-2（個票（４、５月））'!O138</f>
        <v>0</v>
      </c>
      <c r="J129" s="582"/>
      <c r="K129" s="582">
        <f>'別紙様式2-3（個票（６月以降））'!T138</f>
        <v>0</v>
      </c>
      <c r="L129" s="582">
        <f>'別紙様式2-3（個票（６月以降））'!O138</f>
        <v>0</v>
      </c>
      <c r="M129" s="582"/>
    </row>
    <row r="130" spans="1:13">
      <c r="A130" s="582">
        <f>基本情報入力シート!$L$16</f>
        <v>0</v>
      </c>
      <c r="B130" s="583">
        <f>基本情報入力シート!B161</f>
        <v>0</v>
      </c>
      <c r="C130" s="582">
        <f>基本情報入力シート!W161</f>
        <v>0</v>
      </c>
      <c r="D130" s="582">
        <f>基本情報入力シート!Z161</f>
        <v>0</v>
      </c>
      <c r="E130" s="582">
        <f>基本情報入力シート!$L$24</f>
        <v>0</v>
      </c>
      <c r="F130" s="582">
        <f>基本情報入力シート!$L$25</f>
        <v>0</v>
      </c>
      <c r="G130" s="582">
        <f>基本情報入力シート!L161</f>
        <v>0</v>
      </c>
      <c r="H130" s="582">
        <f>'別紙様式2-2（個票（４、５月））'!T139</f>
        <v>0</v>
      </c>
      <c r="I130" s="582">
        <f>'別紙様式2-2（個票（４、５月））'!O139</f>
        <v>0</v>
      </c>
      <c r="J130" s="582"/>
      <c r="K130" s="582">
        <f>'別紙様式2-3（個票（６月以降））'!T139</f>
        <v>0</v>
      </c>
      <c r="L130" s="582">
        <f>'別紙様式2-3（個票（６月以降））'!O139</f>
        <v>0</v>
      </c>
      <c r="M130" s="582"/>
    </row>
    <row r="131" spans="1:13">
      <c r="A131" s="582">
        <f>基本情報入力シート!$L$16</f>
        <v>0</v>
      </c>
      <c r="B131" s="583">
        <f>基本情報入力シート!B162</f>
        <v>0</v>
      </c>
      <c r="C131" s="582">
        <f>基本情報入力シート!W162</f>
        <v>0</v>
      </c>
      <c r="D131" s="582">
        <f>基本情報入力シート!Z162</f>
        <v>0</v>
      </c>
      <c r="E131" s="582">
        <f>基本情報入力シート!$L$24</f>
        <v>0</v>
      </c>
      <c r="F131" s="582">
        <f>基本情報入力シート!$L$25</f>
        <v>0</v>
      </c>
      <c r="G131" s="582">
        <f>基本情報入力シート!L162</f>
        <v>0</v>
      </c>
      <c r="H131" s="582">
        <f>'別紙様式2-2（個票（４、５月））'!T140</f>
        <v>0</v>
      </c>
      <c r="I131" s="582">
        <f>'別紙様式2-2（個票（４、５月））'!O140</f>
        <v>0</v>
      </c>
      <c r="J131" s="582"/>
      <c r="K131" s="582">
        <f>'別紙様式2-3（個票（６月以降））'!T140</f>
        <v>0</v>
      </c>
      <c r="L131" s="582">
        <f>'別紙様式2-3（個票（６月以降））'!O140</f>
        <v>0</v>
      </c>
      <c r="M131" s="582"/>
    </row>
    <row r="132" spans="1:13">
      <c r="A132" s="582">
        <f>基本情報入力シート!$L$16</f>
        <v>0</v>
      </c>
      <c r="B132" s="583">
        <f>基本情報入力シート!B163</f>
        <v>0</v>
      </c>
      <c r="C132" s="582">
        <f>基本情報入力シート!W163</f>
        <v>0</v>
      </c>
      <c r="D132" s="582">
        <f>基本情報入力シート!Z163</f>
        <v>0</v>
      </c>
      <c r="E132" s="582">
        <f>基本情報入力シート!$L$24</f>
        <v>0</v>
      </c>
      <c r="F132" s="582">
        <f>基本情報入力シート!$L$25</f>
        <v>0</v>
      </c>
      <c r="G132" s="582">
        <f>基本情報入力シート!L163</f>
        <v>0</v>
      </c>
      <c r="H132" s="582">
        <f>'別紙様式2-2（個票（４、５月））'!T141</f>
        <v>0</v>
      </c>
      <c r="I132" s="582">
        <f>'別紙様式2-2（個票（４、５月））'!O141</f>
        <v>0</v>
      </c>
      <c r="J132" s="582"/>
      <c r="K132" s="582">
        <f>'別紙様式2-3（個票（６月以降））'!T141</f>
        <v>0</v>
      </c>
      <c r="L132" s="582">
        <f>'別紙様式2-3（個票（６月以降））'!O141</f>
        <v>0</v>
      </c>
      <c r="M132" s="582"/>
    </row>
    <row r="133" spans="1:13">
      <c r="A133" s="582">
        <f>基本情報入力シート!$L$16</f>
        <v>0</v>
      </c>
      <c r="B133" s="583">
        <f>基本情報入力シート!B164</f>
        <v>0</v>
      </c>
      <c r="C133" s="582">
        <f>基本情報入力シート!W164</f>
        <v>0</v>
      </c>
      <c r="D133" s="582">
        <f>基本情報入力シート!Z164</f>
        <v>0</v>
      </c>
      <c r="E133" s="582">
        <f>基本情報入力シート!$L$24</f>
        <v>0</v>
      </c>
      <c r="F133" s="582">
        <f>基本情報入力シート!$L$25</f>
        <v>0</v>
      </c>
      <c r="G133" s="582">
        <f>基本情報入力シート!L164</f>
        <v>0</v>
      </c>
      <c r="H133" s="582">
        <f>'別紙様式2-2（個票（４、５月））'!T142</f>
        <v>0</v>
      </c>
      <c r="I133" s="582">
        <f>'別紙様式2-2（個票（４、５月））'!O142</f>
        <v>0</v>
      </c>
      <c r="J133" s="582"/>
      <c r="K133" s="582">
        <f>'別紙様式2-3（個票（６月以降））'!T142</f>
        <v>0</v>
      </c>
      <c r="L133" s="582">
        <f>'別紙様式2-3（個票（６月以降））'!O142</f>
        <v>0</v>
      </c>
      <c r="M133" s="582"/>
    </row>
    <row r="134" spans="1:13">
      <c r="A134" s="582">
        <f>基本情報入力シート!$L$16</f>
        <v>0</v>
      </c>
      <c r="B134" s="583">
        <f>基本情報入力シート!B165</f>
        <v>0</v>
      </c>
      <c r="C134" s="582">
        <f>基本情報入力シート!W165</f>
        <v>0</v>
      </c>
      <c r="D134" s="582">
        <f>基本情報入力シート!Z165</f>
        <v>0</v>
      </c>
      <c r="E134" s="582">
        <f>基本情報入力シート!$L$24</f>
        <v>0</v>
      </c>
      <c r="F134" s="582">
        <f>基本情報入力シート!$L$25</f>
        <v>0</v>
      </c>
      <c r="G134" s="582">
        <f>基本情報入力シート!L165</f>
        <v>0</v>
      </c>
      <c r="H134" s="582">
        <f>'別紙様式2-2（個票（４、５月））'!T143</f>
        <v>0</v>
      </c>
      <c r="I134" s="582">
        <f>'別紙様式2-2（個票（４、５月））'!O143</f>
        <v>0</v>
      </c>
      <c r="J134" s="582"/>
      <c r="K134" s="582">
        <f>'別紙様式2-3（個票（６月以降））'!T143</f>
        <v>0</v>
      </c>
      <c r="L134" s="582">
        <f>'別紙様式2-3（個票（６月以降））'!O143</f>
        <v>0</v>
      </c>
      <c r="M134" s="582"/>
    </row>
    <row r="135" spans="1:13">
      <c r="A135" s="582">
        <f>基本情報入力シート!$L$16</f>
        <v>0</v>
      </c>
      <c r="B135" s="583">
        <f>基本情報入力シート!B166</f>
        <v>0</v>
      </c>
      <c r="C135" s="582">
        <f>基本情報入力シート!W166</f>
        <v>0</v>
      </c>
      <c r="D135" s="582">
        <f>基本情報入力シート!Z166</f>
        <v>0</v>
      </c>
      <c r="E135" s="582">
        <f>基本情報入力シート!$L$24</f>
        <v>0</v>
      </c>
      <c r="F135" s="582">
        <f>基本情報入力シート!$L$25</f>
        <v>0</v>
      </c>
      <c r="G135" s="582">
        <f>基本情報入力シート!L166</f>
        <v>0</v>
      </c>
      <c r="H135" s="582">
        <f>'別紙様式2-2（個票（４、５月））'!T144</f>
        <v>0</v>
      </c>
      <c r="I135" s="582">
        <f>'別紙様式2-2（個票（４、５月））'!O144</f>
        <v>0</v>
      </c>
      <c r="J135" s="582"/>
      <c r="K135" s="582">
        <f>'別紙様式2-3（個票（６月以降））'!T144</f>
        <v>0</v>
      </c>
      <c r="L135" s="582">
        <f>'別紙様式2-3（個票（６月以降））'!O144</f>
        <v>0</v>
      </c>
      <c r="M135" s="582"/>
    </row>
    <row r="136" spans="1:13">
      <c r="A136" s="582">
        <f>基本情報入力シート!$L$16</f>
        <v>0</v>
      </c>
      <c r="B136" s="583">
        <f>基本情報入力シート!B167</f>
        <v>0</v>
      </c>
      <c r="C136" s="582">
        <f>基本情報入力シート!W167</f>
        <v>0</v>
      </c>
      <c r="D136" s="582">
        <f>基本情報入力シート!Z167</f>
        <v>0</v>
      </c>
      <c r="E136" s="582">
        <f>基本情報入力シート!$L$24</f>
        <v>0</v>
      </c>
      <c r="F136" s="582">
        <f>基本情報入力シート!$L$25</f>
        <v>0</v>
      </c>
      <c r="G136" s="582">
        <f>基本情報入力シート!L167</f>
        <v>0</v>
      </c>
      <c r="H136" s="582">
        <f>'別紙様式2-2（個票（４、５月））'!T145</f>
        <v>0</v>
      </c>
      <c r="I136" s="582">
        <f>'別紙様式2-2（個票（４、５月））'!O145</f>
        <v>0</v>
      </c>
      <c r="J136" s="582"/>
      <c r="K136" s="582">
        <f>'別紙様式2-3（個票（６月以降））'!T145</f>
        <v>0</v>
      </c>
      <c r="L136" s="582">
        <f>'別紙様式2-3（個票（６月以降））'!O145</f>
        <v>0</v>
      </c>
      <c r="M136" s="582"/>
    </row>
    <row r="137" spans="1:13">
      <c r="A137" s="582">
        <f>基本情報入力シート!$L$16</f>
        <v>0</v>
      </c>
      <c r="B137" s="583">
        <f>基本情報入力シート!B168</f>
        <v>0</v>
      </c>
      <c r="C137" s="582">
        <f>基本情報入力シート!W168</f>
        <v>0</v>
      </c>
      <c r="D137" s="582">
        <f>基本情報入力シート!Z168</f>
        <v>0</v>
      </c>
      <c r="E137" s="582">
        <f>基本情報入力シート!$L$24</f>
        <v>0</v>
      </c>
      <c r="F137" s="582">
        <f>基本情報入力シート!$L$25</f>
        <v>0</v>
      </c>
      <c r="G137" s="582">
        <f>基本情報入力シート!L168</f>
        <v>0</v>
      </c>
      <c r="H137" s="582">
        <f>'別紙様式2-2（個票（４、５月））'!T146</f>
        <v>0</v>
      </c>
      <c r="I137" s="582">
        <f>'別紙様式2-2（個票（４、５月））'!O146</f>
        <v>0</v>
      </c>
      <c r="J137" s="582"/>
      <c r="K137" s="582">
        <f>'別紙様式2-3（個票（６月以降））'!T146</f>
        <v>0</v>
      </c>
      <c r="L137" s="582">
        <f>'別紙様式2-3（個票（６月以降））'!O146</f>
        <v>0</v>
      </c>
      <c r="M137" s="582"/>
    </row>
    <row r="138" spans="1:13">
      <c r="A138" s="582">
        <f>基本情報入力シート!$L$16</f>
        <v>0</v>
      </c>
      <c r="B138" s="583">
        <f>基本情報入力シート!B169</f>
        <v>0</v>
      </c>
      <c r="C138" s="582">
        <f>基本情報入力シート!W169</f>
        <v>0</v>
      </c>
      <c r="D138" s="582">
        <f>基本情報入力シート!Z169</f>
        <v>0</v>
      </c>
      <c r="E138" s="582">
        <f>基本情報入力シート!$L$24</f>
        <v>0</v>
      </c>
      <c r="F138" s="582">
        <f>基本情報入力シート!$L$25</f>
        <v>0</v>
      </c>
      <c r="G138" s="582">
        <f>基本情報入力シート!L169</f>
        <v>0</v>
      </c>
      <c r="H138" s="582">
        <f>'別紙様式2-2（個票（４、５月））'!T147</f>
        <v>0</v>
      </c>
      <c r="I138" s="582">
        <f>'別紙様式2-2（個票（４、５月））'!O147</f>
        <v>0</v>
      </c>
      <c r="J138" s="582"/>
      <c r="K138" s="582">
        <f>'別紙様式2-3（個票（６月以降））'!T147</f>
        <v>0</v>
      </c>
      <c r="L138" s="582">
        <f>'別紙様式2-3（個票（６月以降））'!O147</f>
        <v>0</v>
      </c>
      <c r="M138" s="582"/>
    </row>
    <row r="139" spans="1:13">
      <c r="A139" s="582">
        <f>基本情報入力シート!$L$16</f>
        <v>0</v>
      </c>
      <c r="B139" s="583">
        <f>基本情報入力シート!B170</f>
        <v>0</v>
      </c>
      <c r="C139" s="582">
        <f>基本情報入力シート!W170</f>
        <v>0</v>
      </c>
      <c r="D139" s="582">
        <f>基本情報入力シート!Z170</f>
        <v>0</v>
      </c>
      <c r="E139" s="582">
        <f>基本情報入力シート!$L$24</f>
        <v>0</v>
      </c>
      <c r="F139" s="582">
        <f>基本情報入力シート!$L$25</f>
        <v>0</v>
      </c>
      <c r="G139" s="582">
        <f>基本情報入力シート!L170</f>
        <v>0</v>
      </c>
      <c r="H139" s="582">
        <f>'別紙様式2-2（個票（４、５月））'!T148</f>
        <v>0</v>
      </c>
      <c r="I139" s="582">
        <f>'別紙様式2-2（個票（４、５月））'!O148</f>
        <v>0</v>
      </c>
      <c r="J139" s="582"/>
      <c r="K139" s="582">
        <f>'別紙様式2-3（個票（６月以降））'!T148</f>
        <v>0</v>
      </c>
      <c r="L139" s="582">
        <f>'別紙様式2-3（個票（６月以降））'!O148</f>
        <v>0</v>
      </c>
      <c r="M139" s="582"/>
    </row>
    <row r="140" spans="1:13">
      <c r="A140" s="582">
        <f>基本情報入力シート!$L$16</f>
        <v>0</v>
      </c>
      <c r="B140" s="583">
        <f>基本情報入力シート!B171</f>
        <v>0</v>
      </c>
      <c r="C140" s="582">
        <f>基本情報入力シート!W171</f>
        <v>0</v>
      </c>
      <c r="D140" s="582">
        <f>基本情報入力シート!Z171</f>
        <v>0</v>
      </c>
      <c r="E140" s="582">
        <f>基本情報入力シート!$L$24</f>
        <v>0</v>
      </c>
      <c r="F140" s="582">
        <f>基本情報入力シート!$L$25</f>
        <v>0</v>
      </c>
      <c r="G140" s="582">
        <f>基本情報入力シート!L171</f>
        <v>0</v>
      </c>
      <c r="H140" s="582">
        <f>'別紙様式2-2（個票（４、５月））'!T149</f>
        <v>0</v>
      </c>
      <c r="I140" s="582">
        <f>'別紙様式2-2（個票（４、５月））'!O149</f>
        <v>0</v>
      </c>
      <c r="J140" s="582"/>
      <c r="K140" s="582">
        <f>'別紙様式2-3（個票（６月以降））'!T149</f>
        <v>0</v>
      </c>
      <c r="L140" s="582">
        <f>'別紙様式2-3（個票（６月以降））'!O149</f>
        <v>0</v>
      </c>
      <c r="M140" s="582"/>
    </row>
    <row r="141" spans="1:13">
      <c r="A141" s="582">
        <f>基本情報入力シート!$L$16</f>
        <v>0</v>
      </c>
      <c r="B141" s="583">
        <f>基本情報入力シート!B172</f>
        <v>0</v>
      </c>
      <c r="C141" s="582">
        <f>基本情報入力シート!W172</f>
        <v>0</v>
      </c>
      <c r="D141" s="582">
        <f>基本情報入力シート!Z172</f>
        <v>0</v>
      </c>
      <c r="E141" s="582">
        <f>基本情報入力シート!$L$24</f>
        <v>0</v>
      </c>
      <c r="F141" s="582">
        <f>基本情報入力シート!$L$25</f>
        <v>0</v>
      </c>
      <c r="G141" s="582">
        <f>基本情報入力シート!L172</f>
        <v>0</v>
      </c>
      <c r="H141" s="582">
        <f>'別紙様式2-2（個票（４、５月））'!T150</f>
        <v>0</v>
      </c>
      <c r="I141" s="582">
        <f>'別紙様式2-2（個票（４、５月））'!O150</f>
        <v>0</v>
      </c>
      <c r="J141" s="582"/>
      <c r="K141" s="582">
        <f>'別紙様式2-3（個票（６月以降））'!T150</f>
        <v>0</v>
      </c>
      <c r="L141" s="582">
        <f>'別紙様式2-3（個票（６月以降））'!O150</f>
        <v>0</v>
      </c>
      <c r="M141" s="582"/>
    </row>
    <row r="142" spans="1:13">
      <c r="A142" s="582">
        <f>基本情報入力シート!$L$16</f>
        <v>0</v>
      </c>
      <c r="B142" s="583">
        <f>基本情報入力シート!B173</f>
        <v>0</v>
      </c>
      <c r="C142" s="582">
        <f>基本情報入力シート!W173</f>
        <v>0</v>
      </c>
      <c r="D142" s="582">
        <f>基本情報入力シート!Z173</f>
        <v>0</v>
      </c>
      <c r="E142" s="582">
        <f>基本情報入力シート!$L$24</f>
        <v>0</v>
      </c>
      <c r="F142" s="582">
        <f>基本情報入力シート!$L$25</f>
        <v>0</v>
      </c>
      <c r="G142" s="582">
        <f>基本情報入力シート!L173</f>
        <v>0</v>
      </c>
      <c r="H142" s="582">
        <f>'別紙様式2-2（個票（４、５月））'!T151</f>
        <v>0</v>
      </c>
      <c r="I142" s="582">
        <f>'別紙様式2-2（個票（４、５月））'!O151</f>
        <v>0</v>
      </c>
      <c r="J142" s="582"/>
      <c r="K142" s="582">
        <f>'別紙様式2-3（個票（６月以降））'!T151</f>
        <v>0</v>
      </c>
      <c r="L142" s="582">
        <f>'別紙様式2-3（個票（６月以降））'!O151</f>
        <v>0</v>
      </c>
      <c r="M142" s="582"/>
    </row>
    <row r="143" spans="1:13">
      <c r="A143" s="582">
        <f>基本情報入力シート!$L$16</f>
        <v>0</v>
      </c>
      <c r="B143" s="583">
        <f>基本情報入力シート!B174</f>
        <v>0</v>
      </c>
      <c r="C143" s="582">
        <f>基本情報入力シート!W174</f>
        <v>0</v>
      </c>
      <c r="D143" s="582">
        <f>基本情報入力シート!Z174</f>
        <v>0</v>
      </c>
      <c r="E143" s="582">
        <f>基本情報入力シート!$L$24</f>
        <v>0</v>
      </c>
      <c r="F143" s="582">
        <f>基本情報入力シート!$L$25</f>
        <v>0</v>
      </c>
      <c r="G143" s="582">
        <f>基本情報入力シート!L174</f>
        <v>0</v>
      </c>
      <c r="H143" s="582">
        <f>'別紙様式2-2（個票（４、５月））'!T152</f>
        <v>0</v>
      </c>
      <c r="I143" s="582">
        <f>'別紙様式2-2（個票（４、５月））'!O152</f>
        <v>0</v>
      </c>
      <c r="J143" s="582"/>
      <c r="K143" s="582">
        <f>'別紙様式2-3（個票（６月以降））'!T152</f>
        <v>0</v>
      </c>
      <c r="L143" s="582">
        <f>'別紙様式2-3（個票（６月以降））'!O152</f>
        <v>0</v>
      </c>
      <c r="M143" s="582"/>
    </row>
    <row r="144" spans="1:13">
      <c r="A144" s="582">
        <f>基本情報入力シート!$L$16</f>
        <v>0</v>
      </c>
      <c r="B144" s="583">
        <f>基本情報入力シート!B175</f>
        <v>0</v>
      </c>
      <c r="C144" s="582">
        <f>基本情報入力シート!W175</f>
        <v>0</v>
      </c>
      <c r="D144" s="582">
        <f>基本情報入力シート!Z175</f>
        <v>0</v>
      </c>
      <c r="E144" s="582">
        <f>基本情報入力シート!$L$24</f>
        <v>0</v>
      </c>
      <c r="F144" s="582">
        <f>基本情報入力シート!$L$25</f>
        <v>0</v>
      </c>
      <c r="G144" s="582">
        <f>基本情報入力シート!L175</f>
        <v>0</v>
      </c>
      <c r="H144" s="582">
        <f>'別紙様式2-2（個票（４、５月））'!T153</f>
        <v>0</v>
      </c>
      <c r="I144" s="582">
        <f>'別紙様式2-2（個票（４、５月））'!O153</f>
        <v>0</v>
      </c>
      <c r="J144" s="582"/>
      <c r="K144" s="582">
        <f>'別紙様式2-3（個票（６月以降））'!T153</f>
        <v>0</v>
      </c>
      <c r="L144" s="582">
        <f>'別紙様式2-3（個票（６月以降））'!O153</f>
        <v>0</v>
      </c>
      <c r="M144" s="582"/>
    </row>
    <row r="145" spans="1:13">
      <c r="A145" s="582">
        <f>基本情報入力シート!$L$16</f>
        <v>0</v>
      </c>
      <c r="B145" s="583">
        <f>基本情報入力シート!B176</f>
        <v>0</v>
      </c>
      <c r="C145" s="582">
        <f>基本情報入力シート!W176</f>
        <v>0</v>
      </c>
      <c r="D145" s="582">
        <f>基本情報入力シート!Z176</f>
        <v>0</v>
      </c>
      <c r="E145" s="582">
        <f>基本情報入力シート!$L$24</f>
        <v>0</v>
      </c>
      <c r="F145" s="582">
        <f>基本情報入力シート!$L$25</f>
        <v>0</v>
      </c>
      <c r="G145" s="582">
        <f>基本情報入力シート!L176</f>
        <v>0</v>
      </c>
      <c r="H145" s="582">
        <f>'別紙様式2-2（個票（４、５月））'!T154</f>
        <v>0</v>
      </c>
      <c r="I145" s="582">
        <f>'別紙様式2-2（個票（４、５月））'!O154</f>
        <v>0</v>
      </c>
      <c r="J145" s="582"/>
      <c r="K145" s="582">
        <f>'別紙様式2-3（個票（６月以降））'!T154</f>
        <v>0</v>
      </c>
      <c r="L145" s="582">
        <f>'別紙様式2-3（個票（６月以降））'!O154</f>
        <v>0</v>
      </c>
      <c r="M145" s="582"/>
    </row>
    <row r="146" spans="1:13">
      <c r="A146" s="582">
        <f>基本情報入力シート!$L$16</f>
        <v>0</v>
      </c>
      <c r="B146" s="583">
        <f>基本情報入力シート!B177</f>
        <v>0</v>
      </c>
      <c r="C146" s="582">
        <f>基本情報入力シート!W177</f>
        <v>0</v>
      </c>
      <c r="D146" s="582">
        <f>基本情報入力シート!Z177</f>
        <v>0</v>
      </c>
      <c r="E146" s="582">
        <f>基本情報入力シート!$L$24</f>
        <v>0</v>
      </c>
      <c r="F146" s="582">
        <f>基本情報入力シート!$L$25</f>
        <v>0</v>
      </c>
      <c r="G146" s="582">
        <f>基本情報入力シート!L177</f>
        <v>0</v>
      </c>
      <c r="H146" s="582">
        <f>'別紙様式2-2（個票（４、５月））'!T155</f>
        <v>0</v>
      </c>
      <c r="I146" s="582">
        <f>'別紙様式2-2（個票（４、５月））'!O155</f>
        <v>0</v>
      </c>
      <c r="J146" s="582"/>
      <c r="K146" s="582">
        <f>'別紙様式2-3（個票（６月以降））'!T155</f>
        <v>0</v>
      </c>
      <c r="L146" s="582">
        <f>'別紙様式2-3（個票（６月以降））'!O155</f>
        <v>0</v>
      </c>
      <c r="M146" s="582"/>
    </row>
    <row r="147" spans="1:13">
      <c r="A147" s="582">
        <f>基本情報入力シート!$L$16</f>
        <v>0</v>
      </c>
      <c r="B147" s="583">
        <f>基本情報入力シート!B178</f>
        <v>0</v>
      </c>
      <c r="C147" s="582">
        <f>基本情報入力シート!W178</f>
        <v>0</v>
      </c>
      <c r="D147" s="582">
        <f>基本情報入力シート!Z178</f>
        <v>0</v>
      </c>
      <c r="E147" s="582">
        <f>基本情報入力シート!$L$24</f>
        <v>0</v>
      </c>
      <c r="F147" s="582">
        <f>基本情報入力シート!$L$25</f>
        <v>0</v>
      </c>
      <c r="G147" s="582">
        <f>基本情報入力シート!L178</f>
        <v>0</v>
      </c>
      <c r="H147" s="582">
        <f>'別紙様式2-2（個票（４、５月））'!T156</f>
        <v>0</v>
      </c>
      <c r="I147" s="582">
        <f>'別紙様式2-2（個票（４、５月））'!O156</f>
        <v>0</v>
      </c>
      <c r="J147" s="582"/>
      <c r="K147" s="582">
        <f>'別紙様式2-3（個票（６月以降））'!T156</f>
        <v>0</v>
      </c>
      <c r="L147" s="582">
        <f>'別紙様式2-3（個票（６月以降））'!O156</f>
        <v>0</v>
      </c>
      <c r="M147" s="582"/>
    </row>
    <row r="148" spans="1:13">
      <c r="A148" s="582">
        <f>基本情報入力シート!$L$16</f>
        <v>0</v>
      </c>
      <c r="B148" s="583">
        <f>基本情報入力シート!B179</f>
        <v>0</v>
      </c>
      <c r="C148" s="582">
        <f>基本情報入力シート!W179</f>
        <v>0</v>
      </c>
      <c r="D148" s="582">
        <f>基本情報入力シート!Z179</f>
        <v>0</v>
      </c>
      <c r="E148" s="582">
        <f>基本情報入力シート!$L$24</f>
        <v>0</v>
      </c>
      <c r="F148" s="582">
        <f>基本情報入力シート!$L$25</f>
        <v>0</v>
      </c>
      <c r="G148" s="582">
        <f>基本情報入力シート!L179</f>
        <v>0</v>
      </c>
      <c r="H148" s="582">
        <f>'別紙様式2-2（個票（４、５月））'!T157</f>
        <v>0</v>
      </c>
      <c r="I148" s="582">
        <f>'別紙様式2-2（個票（４、５月））'!O157</f>
        <v>0</v>
      </c>
      <c r="J148" s="582"/>
      <c r="K148" s="582">
        <f>'別紙様式2-3（個票（６月以降））'!T157</f>
        <v>0</v>
      </c>
      <c r="L148" s="582">
        <f>'別紙様式2-3（個票（６月以降））'!O157</f>
        <v>0</v>
      </c>
      <c r="M148" s="582"/>
    </row>
    <row r="149" spans="1:13">
      <c r="A149" s="582">
        <f>基本情報入力シート!$L$16</f>
        <v>0</v>
      </c>
      <c r="B149" s="583">
        <f>基本情報入力シート!B180</f>
        <v>0</v>
      </c>
      <c r="C149" s="582">
        <f>基本情報入力シート!W180</f>
        <v>0</v>
      </c>
      <c r="D149" s="582">
        <f>基本情報入力シート!Z180</f>
        <v>0</v>
      </c>
      <c r="E149" s="582">
        <f>基本情報入力シート!$L$24</f>
        <v>0</v>
      </c>
      <c r="F149" s="582">
        <f>基本情報入力シート!$L$25</f>
        <v>0</v>
      </c>
      <c r="G149" s="582">
        <f>基本情報入力シート!L180</f>
        <v>0</v>
      </c>
      <c r="H149" s="582">
        <f>'別紙様式2-2（個票（４、５月））'!T158</f>
        <v>0</v>
      </c>
      <c r="I149" s="582">
        <f>'別紙様式2-2（個票（４、５月））'!O158</f>
        <v>0</v>
      </c>
      <c r="J149" s="582"/>
      <c r="K149" s="582">
        <f>'別紙様式2-3（個票（６月以降））'!T158</f>
        <v>0</v>
      </c>
      <c r="L149" s="582">
        <f>'別紙様式2-3（個票（６月以降））'!O158</f>
        <v>0</v>
      </c>
      <c r="M149" s="582"/>
    </row>
    <row r="150" spans="1:13">
      <c r="A150" s="582">
        <f>基本情報入力シート!$L$16</f>
        <v>0</v>
      </c>
      <c r="B150" s="583">
        <f>基本情報入力シート!B181</f>
        <v>0</v>
      </c>
      <c r="C150" s="582">
        <f>基本情報入力シート!W181</f>
        <v>0</v>
      </c>
      <c r="D150" s="582">
        <f>基本情報入力シート!Z181</f>
        <v>0</v>
      </c>
      <c r="E150" s="582">
        <f>基本情報入力シート!$L$24</f>
        <v>0</v>
      </c>
      <c r="F150" s="582">
        <f>基本情報入力シート!$L$25</f>
        <v>0</v>
      </c>
      <c r="G150" s="582">
        <f>基本情報入力シート!L181</f>
        <v>0</v>
      </c>
      <c r="H150" s="582">
        <f>'別紙様式2-2（個票（４、５月））'!T159</f>
        <v>0</v>
      </c>
      <c r="I150" s="582">
        <f>'別紙様式2-2（個票（４、５月））'!O159</f>
        <v>0</v>
      </c>
      <c r="J150" s="582"/>
      <c r="K150" s="582">
        <f>'別紙様式2-3（個票（６月以降））'!T159</f>
        <v>0</v>
      </c>
      <c r="L150" s="582">
        <f>'別紙様式2-3（個票（６月以降））'!O159</f>
        <v>0</v>
      </c>
      <c r="M150" s="582"/>
    </row>
    <row r="151" spans="1:13">
      <c r="A151" s="582">
        <f>基本情報入力シート!$L$16</f>
        <v>0</v>
      </c>
      <c r="B151" s="583">
        <f>基本情報入力シート!B182</f>
        <v>0</v>
      </c>
      <c r="C151" s="582">
        <f>基本情報入力シート!W182</f>
        <v>0</v>
      </c>
      <c r="D151" s="582">
        <f>基本情報入力シート!Z182</f>
        <v>0</v>
      </c>
      <c r="E151" s="582">
        <f>基本情報入力シート!$L$24</f>
        <v>0</v>
      </c>
      <c r="F151" s="582">
        <f>基本情報入力シート!$L$25</f>
        <v>0</v>
      </c>
      <c r="G151" s="582">
        <f>基本情報入力シート!L182</f>
        <v>0</v>
      </c>
      <c r="H151" s="582">
        <f>'別紙様式2-2（個票（４、５月））'!T160</f>
        <v>0</v>
      </c>
      <c r="I151" s="582">
        <f>'別紙様式2-2（個票（４、５月））'!O160</f>
        <v>0</v>
      </c>
      <c r="J151" s="582"/>
      <c r="K151" s="582">
        <f>'別紙様式2-3（個票（６月以降））'!T160</f>
        <v>0</v>
      </c>
      <c r="L151" s="582">
        <f>'別紙様式2-3（個票（６月以降））'!O160</f>
        <v>0</v>
      </c>
      <c r="M151" s="582"/>
    </row>
    <row r="152" spans="1:13">
      <c r="A152" s="582">
        <f>基本情報入力シート!$L$16</f>
        <v>0</v>
      </c>
      <c r="B152" s="583">
        <f>基本情報入力シート!B183</f>
        <v>0</v>
      </c>
      <c r="C152" s="582">
        <f>基本情報入力シート!W183</f>
        <v>0</v>
      </c>
      <c r="D152" s="582">
        <f>基本情報入力シート!Z183</f>
        <v>0</v>
      </c>
      <c r="E152" s="582">
        <f>基本情報入力シート!$L$24</f>
        <v>0</v>
      </c>
      <c r="F152" s="582">
        <f>基本情報入力シート!$L$25</f>
        <v>0</v>
      </c>
      <c r="G152" s="582">
        <f>基本情報入力シート!L183</f>
        <v>0</v>
      </c>
      <c r="H152" s="582">
        <f>'別紙様式2-2（個票（４、５月））'!T161</f>
        <v>0</v>
      </c>
      <c r="I152" s="582">
        <f>'別紙様式2-2（個票（４、５月））'!O161</f>
        <v>0</v>
      </c>
      <c r="J152" s="582"/>
      <c r="K152" s="582">
        <f>'別紙様式2-3（個票（６月以降））'!T161</f>
        <v>0</v>
      </c>
      <c r="L152" s="582">
        <f>'別紙様式2-3（個票（６月以降））'!O161</f>
        <v>0</v>
      </c>
      <c r="M152" s="582"/>
    </row>
    <row r="153" spans="1:13">
      <c r="A153" s="582">
        <f>基本情報入力シート!$L$16</f>
        <v>0</v>
      </c>
      <c r="B153" s="583">
        <f>基本情報入力シート!B184</f>
        <v>0</v>
      </c>
      <c r="C153" s="582">
        <f>基本情報入力シート!W184</f>
        <v>0</v>
      </c>
      <c r="D153" s="582">
        <f>基本情報入力シート!Z184</f>
        <v>0</v>
      </c>
      <c r="E153" s="582">
        <f>基本情報入力シート!$L$24</f>
        <v>0</v>
      </c>
      <c r="F153" s="582">
        <f>基本情報入力シート!$L$25</f>
        <v>0</v>
      </c>
      <c r="G153" s="582">
        <f>基本情報入力シート!L184</f>
        <v>0</v>
      </c>
      <c r="H153" s="582">
        <f>'別紙様式2-2（個票（４、５月））'!T162</f>
        <v>0</v>
      </c>
      <c r="I153" s="582">
        <f>'別紙様式2-2（個票（４、５月））'!O162</f>
        <v>0</v>
      </c>
      <c r="J153" s="582"/>
      <c r="K153" s="582">
        <f>'別紙様式2-3（個票（６月以降））'!T162</f>
        <v>0</v>
      </c>
      <c r="L153" s="582">
        <f>'別紙様式2-3（個票（６月以降））'!O162</f>
        <v>0</v>
      </c>
      <c r="M153" s="582"/>
    </row>
    <row r="154" spans="1:13">
      <c r="A154" s="582">
        <f>基本情報入力シート!$L$16</f>
        <v>0</v>
      </c>
      <c r="B154" s="583">
        <f>基本情報入力シート!B185</f>
        <v>0</v>
      </c>
      <c r="C154" s="582">
        <f>基本情報入力シート!W185</f>
        <v>0</v>
      </c>
      <c r="D154" s="582">
        <f>基本情報入力シート!Z185</f>
        <v>0</v>
      </c>
      <c r="E154" s="582">
        <f>基本情報入力シート!$L$24</f>
        <v>0</v>
      </c>
      <c r="F154" s="582">
        <f>基本情報入力シート!$L$25</f>
        <v>0</v>
      </c>
      <c r="G154" s="582">
        <f>基本情報入力シート!L185</f>
        <v>0</v>
      </c>
      <c r="H154" s="582">
        <f>'別紙様式2-2（個票（４、５月））'!T163</f>
        <v>0</v>
      </c>
      <c r="I154" s="582">
        <f>'別紙様式2-2（個票（４、５月））'!O163</f>
        <v>0</v>
      </c>
      <c r="J154" s="582"/>
      <c r="K154" s="582">
        <f>'別紙様式2-3（個票（６月以降））'!T163</f>
        <v>0</v>
      </c>
      <c r="L154" s="582">
        <f>'別紙様式2-3（個票（６月以降））'!O163</f>
        <v>0</v>
      </c>
      <c r="M154" s="582"/>
    </row>
    <row r="155" spans="1:13">
      <c r="A155" s="582">
        <f>基本情報入力シート!$L$16</f>
        <v>0</v>
      </c>
      <c r="B155" s="583">
        <f>基本情報入力シート!B186</f>
        <v>0</v>
      </c>
      <c r="C155" s="582">
        <f>基本情報入力シート!W186</f>
        <v>0</v>
      </c>
      <c r="D155" s="582">
        <f>基本情報入力シート!Z186</f>
        <v>0</v>
      </c>
      <c r="E155" s="582">
        <f>基本情報入力シート!$L$24</f>
        <v>0</v>
      </c>
      <c r="F155" s="582">
        <f>基本情報入力シート!$L$25</f>
        <v>0</v>
      </c>
      <c r="G155" s="582">
        <f>基本情報入力シート!L186</f>
        <v>0</v>
      </c>
      <c r="H155" s="582">
        <f>'別紙様式2-2（個票（４、５月））'!T164</f>
        <v>0</v>
      </c>
      <c r="I155" s="582">
        <f>'別紙様式2-2（個票（４、５月））'!O164</f>
        <v>0</v>
      </c>
      <c r="J155" s="582"/>
      <c r="K155" s="582">
        <f>'別紙様式2-3（個票（６月以降））'!T164</f>
        <v>0</v>
      </c>
      <c r="L155" s="582">
        <f>'別紙様式2-3（個票（６月以降））'!O164</f>
        <v>0</v>
      </c>
      <c r="M155" s="582"/>
    </row>
    <row r="156" spans="1:13">
      <c r="A156" s="582">
        <f>基本情報入力シート!$L$16</f>
        <v>0</v>
      </c>
      <c r="B156" s="583">
        <f>基本情報入力シート!B187</f>
        <v>0</v>
      </c>
      <c r="C156" s="582">
        <f>基本情報入力シート!W187</f>
        <v>0</v>
      </c>
      <c r="D156" s="582">
        <f>基本情報入力シート!Z187</f>
        <v>0</v>
      </c>
      <c r="E156" s="582">
        <f>基本情報入力シート!$L$24</f>
        <v>0</v>
      </c>
      <c r="F156" s="582">
        <f>基本情報入力シート!$L$25</f>
        <v>0</v>
      </c>
      <c r="G156" s="582">
        <f>基本情報入力シート!L187</f>
        <v>0</v>
      </c>
      <c r="H156" s="582">
        <f>'別紙様式2-2（個票（４、５月））'!T165</f>
        <v>0</v>
      </c>
      <c r="I156" s="582">
        <f>'別紙様式2-2（個票（４、５月））'!O165</f>
        <v>0</v>
      </c>
      <c r="J156" s="582"/>
      <c r="K156" s="582">
        <f>'別紙様式2-3（個票（６月以降））'!T165</f>
        <v>0</v>
      </c>
      <c r="L156" s="582">
        <f>'別紙様式2-3（個票（６月以降））'!O165</f>
        <v>0</v>
      </c>
      <c r="M156" s="582"/>
    </row>
    <row r="157" spans="1:13">
      <c r="A157" s="582">
        <f>基本情報入力シート!$L$16</f>
        <v>0</v>
      </c>
      <c r="B157" s="583">
        <f>基本情報入力シート!B188</f>
        <v>0</v>
      </c>
      <c r="C157" s="582">
        <f>基本情報入力シート!W188</f>
        <v>0</v>
      </c>
      <c r="D157" s="582">
        <f>基本情報入力シート!Z188</f>
        <v>0</v>
      </c>
      <c r="E157" s="582">
        <f>基本情報入力シート!$L$24</f>
        <v>0</v>
      </c>
      <c r="F157" s="582">
        <f>基本情報入力シート!$L$25</f>
        <v>0</v>
      </c>
      <c r="G157" s="582">
        <f>基本情報入力シート!L188</f>
        <v>0</v>
      </c>
      <c r="H157" s="582">
        <f>'別紙様式2-2（個票（４、５月））'!T166</f>
        <v>0</v>
      </c>
      <c r="I157" s="582">
        <f>'別紙様式2-2（個票（４、５月））'!O166</f>
        <v>0</v>
      </c>
      <c r="J157" s="582"/>
      <c r="K157" s="582">
        <f>'別紙様式2-3（個票（６月以降））'!T166</f>
        <v>0</v>
      </c>
      <c r="L157" s="582">
        <f>'別紙様式2-3（個票（６月以降））'!O166</f>
        <v>0</v>
      </c>
      <c r="M157" s="582"/>
    </row>
    <row r="158" spans="1:13">
      <c r="A158" s="582">
        <f>基本情報入力シート!$L$16</f>
        <v>0</v>
      </c>
      <c r="B158" s="583">
        <f>基本情報入力シート!B189</f>
        <v>0</v>
      </c>
      <c r="C158" s="582">
        <f>基本情報入力シート!W189</f>
        <v>0</v>
      </c>
      <c r="D158" s="582">
        <f>基本情報入力シート!Z189</f>
        <v>0</v>
      </c>
      <c r="E158" s="582">
        <f>基本情報入力シート!$L$24</f>
        <v>0</v>
      </c>
      <c r="F158" s="582">
        <f>基本情報入力シート!$L$25</f>
        <v>0</v>
      </c>
      <c r="G158" s="582">
        <f>基本情報入力シート!L189</f>
        <v>0</v>
      </c>
      <c r="H158" s="582">
        <f>'別紙様式2-2（個票（４、５月））'!T167</f>
        <v>0</v>
      </c>
      <c r="I158" s="582">
        <f>'別紙様式2-2（個票（４、５月））'!O167</f>
        <v>0</v>
      </c>
      <c r="J158" s="582"/>
      <c r="K158" s="582">
        <f>'別紙様式2-3（個票（６月以降））'!T167</f>
        <v>0</v>
      </c>
      <c r="L158" s="582">
        <f>'別紙様式2-3（個票（６月以降））'!O167</f>
        <v>0</v>
      </c>
      <c r="M158" s="582"/>
    </row>
    <row r="159" spans="1:13">
      <c r="A159" s="582">
        <f>基本情報入力シート!$L$16</f>
        <v>0</v>
      </c>
      <c r="B159" s="583">
        <f>基本情報入力シート!B190</f>
        <v>0</v>
      </c>
      <c r="C159" s="582">
        <f>基本情報入力シート!W190</f>
        <v>0</v>
      </c>
      <c r="D159" s="582">
        <f>基本情報入力シート!Z190</f>
        <v>0</v>
      </c>
      <c r="E159" s="582">
        <f>基本情報入力シート!$L$24</f>
        <v>0</v>
      </c>
      <c r="F159" s="582">
        <f>基本情報入力シート!$L$25</f>
        <v>0</v>
      </c>
      <c r="G159" s="582">
        <f>基本情報入力シート!L190</f>
        <v>0</v>
      </c>
      <c r="H159" s="582">
        <f>'別紙様式2-2（個票（４、５月））'!T168</f>
        <v>0</v>
      </c>
      <c r="I159" s="582">
        <f>'別紙様式2-2（個票（４、５月））'!O168</f>
        <v>0</v>
      </c>
      <c r="J159" s="582"/>
      <c r="K159" s="582">
        <f>'別紙様式2-3（個票（６月以降））'!T168</f>
        <v>0</v>
      </c>
      <c r="L159" s="582">
        <f>'別紙様式2-3（個票（６月以降））'!O168</f>
        <v>0</v>
      </c>
      <c r="M159" s="582"/>
    </row>
    <row r="160" spans="1:13">
      <c r="A160" s="582">
        <f>基本情報入力シート!$L$16</f>
        <v>0</v>
      </c>
      <c r="B160" s="583">
        <f>基本情報入力シート!B191</f>
        <v>0</v>
      </c>
      <c r="C160" s="582">
        <f>基本情報入力シート!W191</f>
        <v>0</v>
      </c>
      <c r="D160" s="582">
        <f>基本情報入力シート!Z191</f>
        <v>0</v>
      </c>
      <c r="E160" s="582">
        <f>基本情報入力シート!$L$24</f>
        <v>0</v>
      </c>
      <c r="F160" s="582">
        <f>基本情報入力シート!$L$25</f>
        <v>0</v>
      </c>
      <c r="G160" s="582">
        <f>基本情報入力シート!L191</f>
        <v>0</v>
      </c>
      <c r="H160" s="582">
        <f>'別紙様式2-2（個票（４、５月））'!T169</f>
        <v>0</v>
      </c>
      <c r="I160" s="582">
        <f>'別紙様式2-2（個票（４、５月））'!O169</f>
        <v>0</v>
      </c>
      <c r="J160" s="582"/>
      <c r="K160" s="582">
        <f>'別紙様式2-3（個票（６月以降））'!T169</f>
        <v>0</v>
      </c>
      <c r="L160" s="582">
        <f>'別紙様式2-3（個票（６月以降））'!O169</f>
        <v>0</v>
      </c>
      <c r="M160" s="582"/>
    </row>
    <row r="161" spans="1:13">
      <c r="A161" s="582">
        <f>基本情報入力シート!$L$16</f>
        <v>0</v>
      </c>
      <c r="B161" s="583">
        <f>基本情報入力シート!B192</f>
        <v>0</v>
      </c>
      <c r="C161" s="582">
        <f>基本情報入力シート!W192</f>
        <v>0</v>
      </c>
      <c r="D161" s="582">
        <f>基本情報入力シート!Z192</f>
        <v>0</v>
      </c>
      <c r="E161" s="582">
        <f>基本情報入力シート!$L$24</f>
        <v>0</v>
      </c>
      <c r="F161" s="582">
        <f>基本情報入力シート!$L$25</f>
        <v>0</v>
      </c>
      <c r="G161" s="582">
        <f>基本情報入力シート!L192</f>
        <v>0</v>
      </c>
      <c r="H161" s="582">
        <f>'別紙様式2-2（個票（４、５月））'!T170</f>
        <v>0</v>
      </c>
      <c r="I161" s="582">
        <f>'別紙様式2-2（個票（４、５月））'!O170</f>
        <v>0</v>
      </c>
      <c r="J161" s="582"/>
      <c r="K161" s="582">
        <f>'別紙様式2-3（個票（６月以降））'!T170</f>
        <v>0</v>
      </c>
      <c r="L161" s="582">
        <f>'別紙様式2-3（個票（６月以降））'!O170</f>
        <v>0</v>
      </c>
      <c r="M161" s="582"/>
    </row>
    <row r="162" spans="1:13">
      <c r="A162" s="582">
        <f>基本情報入力シート!$L$16</f>
        <v>0</v>
      </c>
      <c r="B162" s="583">
        <f>基本情報入力シート!B193</f>
        <v>0</v>
      </c>
      <c r="C162" s="582">
        <f>基本情報入力シート!W193</f>
        <v>0</v>
      </c>
      <c r="D162" s="582">
        <f>基本情報入力シート!Z193</f>
        <v>0</v>
      </c>
      <c r="E162" s="582">
        <f>基本情報入力シート!$L$24</f>
        <v>0</v>
      </c>
      <c r="F162" s="582">
        <f>基本情報入力シート!$L$25</f>
        <v>0</v>
      </c>
      <c r="G162" s="582">
        <f>基本情報入力シート!L193</f>
        <v>0</v>
      </c>
      <c r="H162" s="582">
        <f>'別紙様式2-2（個票（４、５月））'!T171</f>
        <v>0</v>
      </c>
      <c r="I162" s="582">
        <f>'別紙様式2-2（個票（４、５月））'!O171</f>
        <v>0</v>
      </c>
      <c r="J162" s="582"/>
      <c r="K162" s="582">
        <f>'別紙様式2-3（個票（６月以降））'!T171</f>
        <v>0</v>
      </c>
      <c r="L162" s="582">
        <f>'別紙様式2-3（個票（６月以降））'!O171</f>
        <v>0</v>
      </c>
      <c r="M162" s="582"/>
    </row>
    <row r="163" spans="1:13">
      <c r="A163" s="582">
        <f>基本情報入力シート!$L$16</f>
        <v>0</v>
      </c>
      <c r="B163" s="583">
        <f>基本情報入力シート!B194</f>
        <v>0</v>
      </c>
      <c r="C163" s="582">
        <f>基本情報入力シート!W194</f>
        <v>0</v>
      </c>
      <c r="D163" s="582">
        <f>基本情報入力シート!Z194</f>
        <v>0</v>
      </c>
      <c r="E163" s="582">
        <f>基本情報入力シート!$L$24</f>
        <v>0</v>
      </c>
      <c r="F163" s="582">
        <f>基本情報入力シート!$L$25</f>
        <v>0</v>
      </c>
      <c r="G163" s="582">
        <f>基本情報入力シート!L194</f>
        <v>0</v>
      </c>
      <c r="H163" s="582">
        <f>'別紙様式2-2（個票（４、５月））'!T172</f>
        <v>0</v>
      </c>
      <c r="I163" s="582">
        <f>'別紙様式2-2（個票（４、５月））'!O172</f>
        <v>0</v>
      </c>
      <c r="J163" s="582"/>
      <c r="K163" s="582">
        <f>'別紙様式2-3（個票（６月以降））'!T172</f>
        <v>0</v>
      </c>
      <c r="L163" s="582">
        <f>'別紙様式2-3（個票（６月以降））'!O172</f>
        <v>0</v>
      </c>
      <c r="M163" s="582"/>
    </row>
    <row r="164" spans="1:13">
      <c r="A164" s="582">
        <f>基本情報入力シート!$L$16</f>
        <v>0</v>
      </c>
      <c r="B164" s="583">
        <f>基本情報入力シート!B195</f>
        <v>0</v>
      </c>
      <c r="C164" s="582">
        <f>基本情報入力シート!W195</f>
        <v>0</v>
      </c>
      <c r="D164" s="582">
        <f>基本情報入力シート!Z195</f>
        <v>0</v>
      </c>
      <c r="E164" s="582">
        <f>基本情報入力シート!$L$24</f>
        <v>0</v>
      </c>
      <c r="F164" s="582">
        <f>基本情報入力シート!$L$25</f>
        <v>0</v>
      </c>
      <c r="G164" s="582">
        <f>基本情報入力シート!L195</f>
        <v>0</v>
      </c>
      <c r="H164" s="582">
        <f>'別紙様式2-2（個票（４、５月））'!T173</f>
        <v>0</v>
      </c>
      <c r="I164" s="582">
        <f>'別紙様式2-2（個票（４、５月））'!O173</f>
        <v>0</v>
      </c>
      <c r="J164" s="582"/>
      <c r="K164" s="582">
        <f>'別紙様式2-3（個票（６月以降））'!T173</f>
        <v>0</v>
      </c>
      <c r="L164" s="582">
        <f>'別紙様式2-3（個票（６月以降））'!O173</f>
        <v>0</v>
      </c>
      <c r="M164" s="582"/>
    </row>
    <row r="165" spans="1:13">
      <c r="A165" s="582">
        <f>基本情報入力シート!$L$16</f>
        <v>0</v>
      </c>
      <c r="B165" s="583">
        <f>基本情報入力シート!B196</f>
        <v>0</v>
      </c>
      <c r="C165" s="582">
        <f>基本情報入力シート!W196</f>
        <v>0</v>
      </c>
      <c r="D165" s="582">
        <f>基本情報入力シート!Z196</f>
        <v>0</v>
      </c>
      <c r="E165" s="582">
        <f>基本情報入力シート!$L$24</f>
        <v>0</v>
      </c>
      <c r="F165" s="582">
        <f>基本情報入力シート!$L$25</f>
        <v>0</v>
      </c>
      <c r="G165" s="582">
        <f>基本情報入力シート!L196</f>
        <v>0</v>
      </c>
      <c r="H165" s="582">
        <f>'別紙様式2-2（個票（４、５月））'!T174</f>
        <v>0</v>
      </c>
      <c r="I165" s="582">
        <f>'別紙様式2-2（個票（４、５月））'!O174</f>
        <v>0</v>
      </c>
      <c r="J165" s="582"/>
      <c r="K165" s="582">
        <f>'別紙様式2-3（個票（６月以降））'!T174</f>
        <v>0</v>
      </c>
      <c r="L165" s="582">
        <f>'別紙様式2-3（個票（６月以降））'!O174</f>
        <v>0</v>
      </c>
      <c r="M165" s="582"/>
    </row>
    <row r="166" spans="1:13">
      <c r="A166" s="582">
        <f>基本情報入力シート!$L$16</f>
        <v>0</v>
      </c>
      <c r="B166" s="583">
        <f>基本情報入力シート!B197</f>
        <v>0</v>
      </c>
      <c r="C166" s="582">
        <f>基本情報入力シート!W197</f>
        <v>0</v>
      </c>
      <c r="D166" s="582">
        <f>基本情報入力シート!Z197</f>
        <v>0</v>
      </c>
      <c r="E166" s="582">
        <f>基本情報入力シート!$L$24</f>
        <v>0</v>
      </c>
      <c r="F166" s="582">
        <f>基本情報入力シート!$L$25</f>
        <v>0</v>
      </c>
      <c r="G166" s="582">
        <f>基本情報入力シート!L197</f>
        <v>0</v>
      </c>
      <c r="H166" s="582">
        <f>'別紙様式2-2（個票（４、５月））'!T175</f>
        <v>0</v>
      </c>
      <c r="I166" s="582">
        <f>'別紙様式2-2（個票（４、５月））'!O175</f>
        <v>0</v>
      </c>
      <c r="J166" s="582"/>
      <c r="K166" s="582">
        <f>'別紙様式2-3（個票（６月以降））'!T175</f>
        <v>0</v>
      </c>
      <c r="L166" s="582">
        <f>'別紙様式2-3（個票（６月以降））'!O175</f>
        <v>0</v>
      </c>
      <c r="M166" s="582"/>
    </row>
    <row r="167" spans="1:13">
      <c r="A167" s="582">
        <f>基本情報入力シート!$L$16</f>
        <v>0</v>
      </c>
      <c r="B167" s="583">
        <f>基本情報入力シート!B198</f>
        <v>0</v>
      </c>
      <c r="C167" s="582">
        <f>基本情報入力シート!W198</f>
        <v>0</v>
      </c>
      <c r="D167" s="582">
        <f>基本情報入力シート!Z198</f>
        <v>0</v>
      </c>
      <c r="E167" s="582">
        <f>基本情報入力シート!$L$24</f>
        <v>0</v>
      </c>
      <c r="F167" s="582">
        <f>基本情報入力シート!$L$25</f>
        <v>0</v>
      </c>
      <c r="G167" s="582">
        <f>基本情報入力シート!L198</f>
        <v>0</v>
      </c>
      <c r="H167" s="582">
        <f>'別紙様式2-2（個票（４、５月））'!T176</f>
        <v>0</v>
      </c>
      <c r="I167" s="582">
        <f>'別紙様式2-2（個票（４、５月））'!O176</f>
        <v>0</v>
      </c>
      <c r="J167" s="582"/>
      <c r="K167" s="582">
        <f>'別紙様式2-3（個票（６月以降））'!T176</f>
        <v>0</v>
      </c>
      <c r="L167" s="582">
        <f>'別紙様式2-3（個票（６月以降））'!O176</f>
        <v>0</v>
      </c>
      <c r="M167" s="582"/>
    </row>
    <row r="168" spans="1:13">
      <c r="A168" s="582">
        <f>基本情報入力シート!$L$16</f>
        <v>0</v>
      </c>
      <c r="B168" s="583">
        <f>基本情報入力シート!B199</f>
        <v>0</v>
      </c>
      <c r="C168" s="582">
        <f>基本情報入力シート!W199</f>
        <v>0</v>
      </c>
      <c r="D168" s="582">
        <f>基本情報入力シート!Z199</f>
        <v>0</v>
      </c>
      <c r="E168" s="582">
        <f>基本情報入力シート!$L$24</f>
        <v>0</v>
      </c>
      <c r="F168" s="582">
        <f>基本情報入力シート!$L$25</f>
        <v>0</v>
      </c>
      <c r="G168" s="582">
        <f>基本情報入力シート!L199</f>
        <v>0</v>
      </c>
      <c r="H168" s="582">
        <f>'別紙様式2-2（個票（４、５月））'!T177</f>
        <v>0</v>
      </c>
      <c r="I168" s="582">
        <f>'別紙様式2-2（個票（４、５月））'!O177</f>
        <v>0</v>
      </c>
      <c r="J168" s="582"/>
      <c r="K168" s="582">
        <f>'別紙様式2-3（個票（６月以降））'!T177</f>
        <v>0</v>
      </c>
      <c r="L168" s="582">
        <f>'別紙様式2-3（個票（６月以降））'!O177</f>
        <v>0</v>
      </c>
      <c r="M168" s="582"/>
    </row>
    <row r="169" spans="1:13">
      <c r="A169" s="582">
        <f>基本情報入力シート!$L$16</f>
        <v>0</v>
      </c>
      <c r="B169" s="583">
        <f>基本情報入力シート!B200</f>
        <v>0</v>
      </c>
      <c r="C169" s="582">
        <f>基本情報入力シート!W200</f>
        <v>0</v>
      </c>
      <c r="D169" s="582">
        <f>基本情報入力シート!Z200</f>
        <v>0</v>
      </c>
      <c r="E169" s="582">
        <f>基本情報入力シート!$L$24</f>
        <v>0</v>
      </c>
      <c r="F169" s="582">
        <f>基本情報入力シート!$L$25</f>
        <v>0</v>
      </c>
      <c r="G169" s="582">
        <f>基本情報入力シート!L200</f>
        <v>0</v>
      </c>
      <c r="H169" s="582">
        <f>'別紙様式2-2（個票（４、５月））'!T178</f>
        <v>0</v>
      </c>
      <c r="I169" s="582">
        <f>'別紙様式2-2（個票（４、５月））'!O178</f>
        <v>0</v>
      </c>
      <c r="J169" s="582"/>
      <c r="K169" s="582">
        <f>'別紙様式2-3（個票（６月以降））'!T178</f>
        <v>0</v>
      </c>
      <c r="L169" s="582">
        <f>'別紙様式2-3（個票（６月以降））'!O178</f>
        <v>0</v>
      </c>
      <c r="M169" s="582"/>
    </row>
    <row r="170" spans="1:13">
      <c r="A170" s="582">
        <f>基本情報入力シート!$L$16</f>
        <v>0</v>
      </c>
      <c r="B170" s="583">
        <f>基本情報入力シート!B201</f>
        <v>0</v>
      </c>
      <c r="C170" s="582">
        <f>基本情報入力シート!W201</f>
        <v>0</v>
      </c>
      <c r="D170" s="582">
        <f>基本情報入力シート!Z201</f>
        <v>0</v>
      </c>
      <c r="E170" s="582">
        <f>基本情報入力シート!$L$24</f>
        <v>0</v>
      </c>
      <c r="F170" s="582">
        <f>基本情報入力シート!$L$25</f>
        <v>0</v>
      </c>
      <c r="G170" s="582">
        <f>基本情報入力シート!L201</f>
        <v>0</v>
      </c>
      <c r="H170" s="582">
        <f>'別紙様式2-2（個票（４、５月））'!T179</f>
        <v>0</v>
      </c>
      <c r="I170" s="582">
        <f>'別紙様式2-2（個票（４、５月））'!O179</f>
        <v>0</v>
      </c>
      <c r="J170" s="582"/>
      <c r="K170" s="582">
        <f>'別紙様式2-3（個票（６月以降））'!T179</f>
        <v>0</v>
      </c>
      <c r="L170" s="582">
        <f>'別紙様式2-3（個票（６月以降））'!O179</f>
        <v>0</v>
      </c>
      <c r="M170" s="582"/>
    </row>
    <row r="171" spans="1:13">
      <c r="A171" s="582">
        <f>基本情報入力シート!$L$16</f>
        <v>0</v>
      </c>
      <c r="B171" s="583">
        <f>基本情報入力シート!B202</f>
        <v>0</v>
      </c>
      <c r="C171" s="582">
        <f>基本情報入力シート!W202</f>
        <v>0</v>
      </c>
      <c r="D171" s="582">
        <f>基本情報入力シート!Z202</f>
        <v>0</v>
      </c>
      <c r="E171" s="582">
        <f>基本情報入力シート!$L$24</f>
        <v>0</v>
      </c>
      <c r="F171" s="582">
        <f>基本情報入力シート!$L$25</f>
        <v>0</v>
      </c>
      <c r="G171" s="582">
        <f>基本情報入力シート!L202</f>
        <v>0</v>
      </c>
      <c r="H171" s="582">
        <f>'別紙様式2-2（個票（４、５月））'!T180</f>
        <v>0</v>
      </c>
      <c r="I171" s="582">
        <f>'別紙様式2-2（個票（４、５月））'!O180</f>
        <v>0</v>
      </c>
      <c r="J171" s="582"/>
      <c r="K171" s="582">
        <f>'別紙様式2-3（個票（６月以降））'!T180</f>
        <v>0</v>
      </c>
      <c r="L171" s="582">
        <f>'別紙様式2-3（個票（６月以降））'!O180</f>
        <v>0</v>
      </c>
      <c r="M171" s="582"/>
    </row>
    <row r="172" spans="1:13">
      <c r="A172" s="582">
        <f>基本情報入力シート!$L$16</f>
        <v>0</v>
      </c>
      <c r="B172" s="583">
        <f>基本情報入力シート!B203</f>
        <v>0</v>
      </c>
      <c r="C172" s="582">
        <f>基本情報入力シート!W203</f>
        <v>0</v>
      </c>
      <c r="D172" s="582">
        <f>基本情報入力シート!Z203</f>
        <v>0</v>
      </c>
      <c r="E172" s="582">
        <f>基本情報入力シート!$L$24</f>
        <v>0</v>
      </c>
      <c r="F172" s="582">
        <f>基本情報入力シート!$L$25</f>
        <v>0</v>
      </c>
      <c r="G172" s="582">
        <f>基本情報入力シート!L203</f>
        <v>0</v>
      </c>
      <c r="H172" s="582">
        <f>'別紙様式2-2（個票（４、５月））'!T181</f>
        <v>0</v>
      </c>
      <c r="I172" s="582">
        <f>'別紙様式2-2（個票（４、５月））'!O181</f>
        <v>0</v>
      </c>
      <c r="J172" s="582"/>
      <c r="K172" s="582">
        <f>'別紙様式2-3（個票（６月以降））'!T181</f>
        <v>0</v>
      </c>
      <c r="L172" s="582">
        <f>'別紙様式2-3（個票（６月以降））'!O181</f>
        <v>0</v>
      </c>
      <c r="M172" s="582"/>
    </row>
    <row r="173" spans="1:13">
      <c r="A173" s="582">
        <f>基本情報入力シート!$L$16</f>
        <v>0</v>
      </c>
      <c r="B173" s="583">
        <f>基本情報入力シート!B204</f>
        <v>0</v>
      </c>
      <c r="C173" s="582">
        <f>基本情報入力シート!W204</f>
        <v>0</v>
      </c>
      <c r="D173" s="582">
        <f>基本情報入力シート!Z204</f>
        <v>0</v>
      </c>
      <c r="E173" s="582">
        <f>基本情報入力シート!$L$24</f>
        <v>0</v>
      </c>
      <c r="F173" s="582">
        <f>基本情報入力シート!$L$25</f>
        <v>0</v>
      </c>
      <c r="G173" s="582">
        <f>基本情報入力シート!L204</f>
        <v>0</v>
      </c>
      <c r="H173" s="582">
        <f>'別紙様式2-2（個票（４、５月））'!T182</f>
        <v>0</v>
      </c>
      <c r="I173" s="582">
        <f>'別紙様式2-2（個票（４、５月））'!O182</f>
        <v>0</v>
      </c>
      <c r="J173" s="582"/>
      <c r="K173" s="582">
        <f>'別紙様式2-3（個票（６月以降））'!T182</f>
        <v>0</v>
      </c>
      <c r="L173" s="582">
        <f>'別紙様式2-3（個票（６月以降））'!O182</f>
        <v>0</v>
      </c>
      <c r="M173" s="582"/>
    </row>
    <row r="174" spans="1:13">
      <c r="A174" s="582">
        <f>基本情報入力シート!$L$16</f>
        <v>0</v>
      </c>
      <c r="B174" s="583">
        <f>基本情報入力シート!B205</f>
        <v>0</v>
      </c>
      <c r="C174" s="582">
        <f>基本情報入力シート!W205</f>
        <v>0</v>
      </c>
      <c r="D174" s="582">
        <f>基本情報入力シート!Z205</f>
        <v>0</v>
      </c>
      <c r="E174" s="582">
        <f>基本情報入力シート!$L$24</f>
        <v>0</v>
      </c>
      <c r="F174" s="582">
        <f>基本情報入力シート!$L$25</f>
        <v>0</v>
      </c>
      <c r="G174" s="582">
        <f>基本情報入力シート!L205</f>
        <v>0</v>
      </c>
      <c r="H174" s="582">
        <f>'別紙様式2-2（個票（４、５月））'!T183</f>
        <v>0</v>
      </c>
      <c r="I174" s="582">
        <f>'別紙様式2-2（個票（４、５月））'!O183</f>
        <v>0</v>
      </c>
      <c r="J174" s="582"/>
      <c r="K174" s="582">
        <f>'別紙様式2-3（個票（６月以降））'!T183</f>
        <v>0</v>
      </c>
      <c r="L174" s="582">
        <f>'別紙様式2-3（個票（６月以降））'!O183</f>
        <v>0</v>
      </c>
      <c r="M174" s="582"/>
    </row>
    <row r="175" spans="1:13">
      <c r="A175" s="582">
        <f>基本情報入力シート!$L$16</f>
        <v>0</v>
      </c>
      <c r="B175" s="583">
        <f>基本情報入力シート!B206</f>
        <v>0</v>
      </c>
      <c r="C175" s="582">
        <f>基本情報入力シート!W206</f>
        <v>0</v>
      </c>
      <c r="D175" s="582">
        <f>基本情報入力シート!Z206</f>
        <v>0</v>
      </c>
      <c r="E175" s="582">
        <f>基本情報入力シート!$L$24</f>
        <v>0</v>
      </c>
      <c r="F175" s="582">
        <f>基本情報入力シート!$L$25</f>
        <v>0</v>
      </c>
      <c r="G175" s="582">
        <f>基本情報入力シート!L206</f>
        <v>0</v>
      </c>
      <c r="H175" s="582">
        <f>'別紙様式2-2（個票（４、５月））'!T184</f>
        <v>0</v>
      </c>
      <c r="I175" s="582">
        <f>'別紙様式2-2（個票（４、５月））'!O184</f>
        <v>0</v>
      </c>
      <c r="J175" s="582"/>
      <c r="K175" s="582">
        <f>'別紙様式2-3（個票（６月以降））'!T184</f>
        <v>0</v>
      </c>
      <c r="L175" s="582">
        <f>'別紙様式2-3（個票（６月以降））'!O184</f>
        <v>0</v>
      </c>
      <c r="M175" s="582"/>
    </row>
    <row r="176" spans="1:13">
      <c r="A176" s="582">
        <f>基本情報入力シート!$L$16</f>
        <v>0</v>
      </c>
      <c r="B176" s="583">
        <f>基本情報入力シート!B207</f>
        <v>0</v>
      </c>
      <c r="C176" s="582">
        <f>基本情報入力シート!W207</f>
        <v>0</v>
      </c>
      <c r="D176" s="582">
        <f>基本情報入力シート!Z207</f>
        <v>0</v>
      </c>
      <c r="E176" s="582">
        <f>基本情報入力シート!$L$24</f>
        <v>0</v>
      </c>
      <c r="F176" s="582">
        <f>基本情報入力シート!$L$25</f>
        <v>0</v>
      </c>
      <c r="G176" s="582">
        <f>基本情報入力シート!L207</f>
        <v>0</v>
      </c>
      <c r="H176" s="582">
        <f>'別紙様式2-2（個票（４、５月））'!T185</f>
        <v>0</v>
      </c>
      <c r="I176" s="582">
        <f>'別紙様式2-2（個票（４、５月））'!O185</f>
        <v>0</v>
      </c>
      <c r="J176" s="582"/>
      <c r="K176" s="582">
        <f>'別紙様式2-3（個票（６月以降））'!T185</f>
        <v>0</v>
      </c>
      <c r="L176" s="582">
        <f>'別紙様式2-3（個票（６月以降））'!O185</f>
        <v>0</v>
      </c>
      <c r="M176" s="582"/>
    </row>
    <row r="177" spans="1:13">
      <c r="A177" s="582">
        <f>基本情報入力シート!$L$16</f>
        <v>0</v>
      </c>
      <c r="B177" s="583">
        <f>基本情報入力シート!B208</f>
        <v>0</v>
      </c>
      <c r="C177" s="582">
        <f>基本情報入力シート!W208</f>
        <v>0</v>
      </c>
      <c r="D177" s="582">
        <f>基本情報入力シート!Z208</f>
        <v>0</v>
      </c>
      <c r="E177" s="582">
        <f>基本情報入力シート!$L$24</f>
        <v>0</v>
      </c>
      <c r="F177" s="582">
        <f>基本情報入力シート!$L$25</f>
        <v>0</v>
      </c>
      <c r="G177" s="582">
        <f>基本情報入力シート!L208</f>
        <v>0</v>
      </c>
      <c r="H177" s="582">
        <f>'別紙様式2-2（個票（４、５月））'!T186</f>
        <v>0</v>
      </c>
      <c r="I177" s="582">
        <f>'別紙様式2-2（個票（４、５月））'!O186</f>
        <v>0</v>
      </c>
      <c r="J177" s="582"/>
      <c r="K177" s="582">
        <f>'別紙様式2-3（個票（６月以降））'!T186</f>
        <v>0</v>
      </c>
      <c r="L177" s="582">
        <f>'別紙様式2-3（個票（６月以降））'!O186</f>
        <v>0</v>
      </c>
      <c r="M177" s="582"/>
    </row>
    <row r="178" spans="1:13">
      <c r="A178" s="582">
        <f>基本情報入力シート!$L$16</f>
        <v>0</v>
      </c>
      <c r="B178" s="583">
        <f>基本情報入力シート!B209</f>
        <v>0</v>
      </c>
      <c r="C178" s="582">
        <f>基本情報入力シート!W209</f>
        <v>0</v>
      </c>
      <c r="D178" s="582">
        <f>基本情報入力シート!Z209</f>
        <v>0</v>
      </c>
      <c r="E178" s="582">
        <f>基本情報入力シート!$L$24</f>
        <v>0</v>
      </c>
      <c r="F178" s="582">
        <f>基本情報入力シート!$L$25</f>
        <v>0</v>
      </c>
      <c r="G178" s="582">
        <f>基本情報入力シート!L209</f>
        <v>0</v>
      </c>
      <c r="H178" s="582">
        <f>'別紙様式2-2（個票（４、５月））'!T187</f>
        <v>0</v>
      </c>
      <c r="I178" s="582">
        <f>'別紙様式2-2（個票（４、５月））'!O187</f>
        <v>0</v>
      </c>
      <c r="J178" s="582"/>
      <c r="K178" s="582">
        <f>'別紙様式2-3（個票（６月以降））'!T187</f>
        <v>0</v>
      </c>
      <c r="L178" s="582">
        <f>'別紙様式2-3（個票（６月以降））'!O187</f>
        <v>0</v>
      </c>
      <c r="M178" s="582"/>
    </row>
    <row r="179" spans="1:13">
      <c r="A179" s="582">
        <f>基本情報入力シート!$L$16</f>
        <v>0</v>
      </c>
      <c r="B179" s="583">
        <f>基本情報入力シート!B210</f>
        <v>0</v>
      </c>
      <c r="C179" s="582">
        <f>基本情報入力シート!W210</f>
        <v>0</v>
      </c>
      <c r="D179" s="582">
        <f>基本情報入力シート!Z210</f>
        <v>0</v>
      </c>
      <c r="E179" s="582">
        <f>基本情報入力シート!$L$24</f>
        <v>0</v>
      </c>
      <c r="F179" s="582">
        <f>基本情報入力シート!$L$25</f>
        <v>0</v>
      </c>
      <c r="G179" s="582">
        <f>基本情報入力シート!L210</f>
        <v>0</v>
      </c>
      <c r="H179" s="582">
        <f>'別紙様式2-2（個票（４、５月））'!T188</f>
        <v>0</v>
      </c>
      <c r="I179" s="582">
        <f>'別紙様式2-2（個票（４、５月））'!O188</f>
        <v>0</v>
      </c>
      <c r="J179" s="582"/>
      <c r="K179" s="582">
        <f>'別紙様式2-3（個票（６月以降））'!T188</f>
        <v>0</v>
      </c>
      <c r="L179" s="582">
        <f>'別紙様式2-3（個票（６月以降））'!O188</f>
        <v>0</v>
      </c>
      <c r="M179" s="582"/>
    </row>
    <row r="180" spans="1:13">
      <c r="A180" s="582">
        <f>基本情報入力シート!$L$16</f>
        <v>0</v>
      </c>
      <c r="B180" s="583">
        <f>基本情報入力シート!B211</f>
        <v>0</v>
      </c>
      <c r="C180" s="582">
        <f>基本情報入力シート!W211</f>
        <v>0</v>
      </c>
      <c r="D180" s="582">
        <f>基本情報入力シート!Z211</f>
        <v>0</v>
      </c>
      <c r="E180" s="582">
        <f>基本情報入力シート!$L$24</f>
        <v>0</v>
      </c>
      <c r="F180" s="582">
        <f>基本情報入力シート!$L$25</f>
        <v>0</v>
      </c>
      <c r="G180" s="582">
        <f>基本情報入力シート!L211</f>
        <v>0</v>
      </c>
      <c r="H180" s="582">
        <f>'別紙様式2-2（個票（４、５月））'!T189</f>
        <v>0</v>
      </c>
      <c r="I180" s="582">
        <f>'別紙様式2-2（個票（４、５月））'!O189</f>
        <v>0</v>
      </c>
      <c r="J180" s="582"/>
      <c r="K180" s="582">
        <f>'別紙様式2-3（個票（６月以降））'!T189</f>
        <v>0</v>
      </c>
      <c r="L180" s="582">
        <f>'別紙様式2-3（個票（６月以降））'!O189</f>
        <v>0</v>
      </c>
      <c r="M180" s="582"/>
    </row>
    <row r="181" spans="1:13">
      <c r="A181" s="582">
        <f>基本情報入力シート!$L$16</f>
        <v>0</v>
      </c>
      <c r="B181" s="583">
        <f>基本情報入力シート!B212</f>
        <v>0</v>
      </c>
      <c r="C181" s="582">
        <f>基本情報入力シート!W212</f>
        <v>0</v>
      </c>
      <c r="D181" s="582">
        <f>基本情報入力シート!Z212</f>
        <v>0</v>
      </c>
      <c r="E181" s="582">
        <f>基本情報入力シート!$L$24</f>
        <v>0</v>
      </c>
      <c r="F181" s="582">
        <f>基本情報入力シート!$L$25</f>
        <v>0</v>
      </c>
      <c r="G181" s="582">
        <f>基本情報入力シート!L212</f>
        <v>0</v>
      </c>
      <c r="H181" s="582">
        <f>'別紙様式2-2（個票（４、５月））'!T190</f>
        <v>0</v>
      </c>
      <c r="I181" s="582">
        <f>'別紙様式2-2（個票（４、５月））'!O190</f>
        <v>0</v>
      </c>
      <c r="J181" s="582"/>
      <c r="K181" s="582">
        <f>'別紙様式2-3（個票（６月以降））'!T190</f>
        <v>0</v>
      </c>
      <c r="L181" s="582">
        <f>'別紙様式2-3（個票（６月以降））'!O190</f>
        <v>0</v>
      </c>
      <c r="M181" s="582"/>
    </row>
    <row r="182" spans="1:13">
      <c r="A182" s="582">
        <f>基本情報入力シート!$L$16</f>
        <v>0</v>
      </c>
      <c r="B182" s="583">
        <f>基本情報入力シート!B213</f>
        <v>0</v>
      </c>
      <c r="C182" s="582">
        <f>基本情報入力シート!W213</f>
        <v>0</v>
      </c>
      <c r="D182" s="582">
        <f>基本情報入力シート!Z213</f>
        <v>0</v>
      </c>
      <c r="E182" s="582">
        <f>基本情報入力シート!$L$24</f>
        <v>0</v>
      </c>
      <c r="F182" s="582">
        <f>基本情報入力シート!$L$25</f>
        <v>0</v>
      </c>
      <c r="G182" s="582">
        <f>基本情報入力シート!L213</f>
        <v>0</v>
      </c>
      <c r="H182" s="582">
        <f>'別紙様式2-2（個票（４、５月））'!T191</f>
        <v>0</v>
      </c>
      <c r="I182" s="582">
        <f>'別紙様式2-2（個票（４、５月））'!O191</f>
        <v>0</v>
      </c>
      <c r="J182" s="582"/>
      <c r="K182" s="582">
        <f>'別紙様式2-3（個票（６月以降））'!T191</f>
        <v>0</v>
      </c>
      <c r="L182" s="582">
        <f>'別紙様式2-3（個票（６月以降））'!O191</f>
        <v>0</v>
      </c>
      <c r="M182" s="582"/>
    </row>
    <row r="183" spans="1:13">
      <c r="A183" s="582">
        <f>基本情報入力シート!$L$16</f>
        <v>0</v>
      </c>
      <c r="B183" s="583">
        <f>基本情報入力シート!B214</f>
        <v>0</v>
      </c>
      <c r="C183" s="582">
        <f>基本情報入力シート!W214</f>
        <v>0</v>
      </c>
      <c r="D183" s="582">
        <f>基本情報入力シート!Z214</f>
        <v>0</v>
      </c>
      <c r="E183" s="582">
        <f>基本情報入力シート!$L$24</f>
        <v>0</v>
      </c>
      <c r="F183" s="582">
        <f>基本情報入力シート!$L$25</f>
        <v>0</v>
      </c>
      <c r="G183" s="582">
        <f>基本情報入力シート!L214</f>
        <v>0</v>
      </c>
      <c r="H183" s="582">
        <f>'別紙様式2-2（個票（４、５月））'!T192</f>
        <v>0</v>
      </c>
      <c r="I183" s="582">
        <f>'別紙様式2-2（個票（４、５月））'!O192</f>
        <v>0</v>
      </c>
      <c r="J183" s="582"/>
      <c r="K183" s="582">
        <f>'別紙様式2-3（個票（６月以降））'!T192</f>
        <v>0</v>
      </c>
      <c r="L183" s="582">
        <f>'別紙様式2-3（個票（６月以降））'!O192</f>
        <v>0</v>
      </c>
      <c r="M183" s="582"/>
    </row>
    <row r="184" spans="1:13">
      <c r="A184" s="582">
        <f>基本情報入力シート!$L$16</f>
        <v>0</v>
      </c>
      <c r="B184" s="583">
        <f>基本情報入力シート!B215</f>
        <v>0</v>
      </c>
      <c r="C184" s="582">
        <f>基本情報入力シート!W215</f>
        <v>0</v>
      </c>
      <c r="D184" s="582">
        <f>基本情報入力シート!Z215</f>
        <v>0</v>
      </c>
      <c r="E184" s="582">
        <f>基本情報入力シート!$L$24</f>
        <v>0</v>
      </c>
      <c r="F184" s="582">
        <f>基本情報入力シート!$L$25</f>
        <v>0</v>
      </c>
      <c r="G184" s="582">
        <f>基本情報入力シート!L215</f>
        <v>0</v>
      </c>
      <c r="H184" s="582">
        <f>'別紙様式2-2（個票（４、５月））'!T193</f>
        <v>0</v>
      </c>
      <c r="I184" s="582">
        <f>'別紙様式2-2（個票（４、５月））'!O193</f>
        <v>0</v>
      </c>
      <c r="J184" s="582"/>
      <c r="K184" s="582">
        <f>'別紙様式2-3（個票（６月以降））'!T193</f>
        <v>0</v>
      </c>
      <c r="L184" s="582">
        <f>'別紙様式2-3（個票（６月以降））'!O193</f>
        <v>0</v>
      </c>
      <c r="M184" s="582"/>
    </row>
    <row r="185" spans="1:13">
      <c r="A185" s="582">
        <f>基本情報入力シート!$L$16</f>
        <v>0</v>
      </c>
      <c r="B185" s="583">
        <f>基本情報入力シート!B216</f>
        <v>0</v>
      </c>
      <c r="C185" s="582">
        <f>基本情報入力シート!W216</f>
        <v>0</v>
      </c>
      <c r="D185" s="582">
        <f>基本情報入力シート!Z216</f>
        <v>0</v>
      </c>
      <c r="E185" s="582">
        <f>基本情報入力シート!$L$24</f>
        <v>0</v>
      </c>
      <c r="F185" s="582">
        <f>基本情報入力シート!$L$25</f>
        <v>0</v>
      </c>
      <c r="G185" s="582">
        <f>基本情報入力シート!L216</f>
        <v>0</v>
      </c>
      <c r="H185" s="582">
        <f>'別紙様式2-2（個票（４、５月））'!T194</f>
        <v>0</v>
      </c>
      <c r="I185" s="582">
        <f>'別紙様式2-2（個票（４、５月））'!O194</f>
        <v>0</v>
      </c>
      <c r="J185" s="582"/>
      <c r="K185" s="582">
        <f>'別紙様式2-3（個票（６月以降））'!T194</f>
        <v>0</v>
      </c>
      <c r="L185" s="582">
        <f>'別紙様式2-3（個票（６月以降））'!O194</f>
        <v>0</v>
      </c>
      <c r="M185" s="582"/>
    </row>
    <row r="186" spans="1:13">
      <c r="A186" s="582">
        <f>基本情報入力シート!$L$16</f>
        <v>0</v>
      </c>
      <c r="B186" s="583">
        <f>基本情報入力シート!B217</f>
        <v>0</v>
      </c>
      <c r="C186" s="582">
        <f>基本情報入力シート!W217</f>
        <v>0</v>
      </c>
      <c r="D186" s="582">
        <f>基本情報入力シート!Z217</f>
        <v>0</v>
      </c>
      <c r="E186" s="582">
        <f>基本情報入力シート!$L$24</f>
        <v>0</v>
      </c>
      <c r="F186" s="582">
        <f>基本情報入力シート!$L$25</f>
        <v>0</v>
      </c>
      <c r="G186" s="582">
        <f>基本情報入力シート!L217</f>
        <v>0</v>
      </c>
      <c r="H186" s="582">
        <f>'別紙様式2-2（個票（４、５月））'!T195</f>
        <v>0</v>
      </c>
      <c r="I186" s="582">
        <f>'別紙様式2-2（個票（４、５月））'!O195</f>
        <v>0</v>
      </c>
      <c r="J186" s="582"/>
      <c r="K186" s="582">
        <f>'別紙様式2-3（個票（６月以降））'!T195</f>
        <v>0</v>
      </c>
      <c r="L186" s="582">
        <f>'別紙様式2-3（個票（６月以降））'!O195</f>
        <v>0</v>
      </c>
      <c r="M186" s="582"/>
    </row>
    <row r="187" spans="1:13">
      <c r="A187" s="582">
        <f>基本情報入力シート!$L$16</f>
        <v>0</v>
      </c>
      <c r="B187" s="583">
        <f>基本情報入力シート!B218</f>
        <v>0</v>
      </c>
      <c r="C187" s="582">
        <f>基本情報入力シート!W218</f>
        <v>0</v>
      </c>
      <c r="D187" s="582">
        <f>基本情報入力シート!Z218</f>
        <v>0</v>
      </c>
      <c r="E187" s="582">
        <f>基本情報入力シート!$L$24</f>
        <v>0</v>
      </c>
      <c r="F187" s="582">
        <f>基本情報入力シート!$L$25</f>
        <v>0</v>
      </c>
      <c r="G187" s="582">
        <f>基本情報入力シート!L218</f>
        <v>0</v>
      </c>
      <c r="H187" s="582">
        <f>'別紙様式2-2（個票（４、５月））'!T196</f>
        <v>0</v>
      </c>
      <c r="I187" s="582">
        <f>'別紙様式2-2（個票（４、５月））'!O196</f>
        <v>0</v>
      </c>
      <c r="J187" s="582"/>
      <c r="K187" s="582">
        <f>'別紙様式2-3（個票（６月以降））'!T196</f>
        <v>0</v>
      </c>
      <c r="L187" s="582">
        <f>'別紙様式2-3（個票（６月以降））'!O196</f>
        <v>0</v>
      </c>
      <c r="M187" s="582"/>
    </row>
    <row r="188" spans="1:13">
      <c r="A188" s="582">
        <f>基本情報入力シート!$L$16</f>
        <v>0</v>
      </c>
      <c r="B188" s="583">
        <f>基本情報入力シート!B219</f>
        <v>0</v>
      </c>
      <c r="C188" s="582">
        <f>基本情報入力シート!W219</f>
        <v>0</v>
      </c>
      <c r="D188" s="582">
        <f>基本情報入力シート!Z219</f>
        <v>0</v>
      </c>
      <c r="E188" s="582">
        <f>基本情報入力シート!$L$24</f>
        <v>0</v>
      </c>
      <c r="F188" s="582">
        <f>基本情報入力シート!$L$25</f>
        <v>0</v>
      </c>
      <c r="G188" s="582">
        <f>基本情報入力シート!L219</f>
        <v>0</v>
      </c>
      <c r="H188" s="582">
        <f>'別紙様式2-2（個票（４、５月））'!T197</f>
        <v>0</v>
      </c>
      <c r="I188" s="582">
        <f>'別紙様式2-2（個票（４、５月））'!O197</f>
        <v>0</v>
      </c>
      <c r="J188" s="582"/>
      <c r="K188" s="582">
        <f>'別紙様式2-3（個票（６月以降））'!T197</f>
        <v>0</v>
      </c>
      <c r="L188" s="582">
        <f>'別紙様式2-3（個票（６月以降））'!O197</f>
        <v>0</v>
      </c>
      <c r="M188" s="582"/>
    </row>
    <row r="189" spans="1:13">
      <c r="A189" s="582">
        <f>基本情報入力シート!$L$16</f>
        <v>0</v>
      </c>
      <c r="B189" s="583">
        <f>基本情報入力シート!B220</f>
        <v>0</v>
      </c>
      <c r="C189" s="582">
        <f>基本情報入力シート!W220</f>
        <v>0</v>
      </c>
      <c r="D189" s="582">
        <f>基本情報入力シート!Z220</f>
        <v>0</v>
      </c>
      <c r="E189" s="582">
        <f>基本情報入力シート!$L$24</f>
        <v>0</v>
      </c>
      <c r="F189" s="582">
        <f>基本情報入力シート!$L$25</f>
        <v>0</v>
      </c>
      <c r="G189" s="582">
        <f>基本情報入力シート!L220</f>
        <v>0</v>
      </c>
      <c r="H189" s="582">
        <f>'別紙様式2-2（個票（４、５月））'!T198</f>
        <v>0</v>
      </c>
      <c r="I189" s="582">
        <f>'別紙様式2-2（個票（４、５月））'!O198</f>
        <v>0</v>
      </c>
      <c r="J189" s="582"/>
      <c r="K189" s="582">
        <f>'別紙様式2-3（個票（６月以降））'!T198</f>
        <v>0</v>
      </c>
      <c r="L189" s="582">
        <f>'別紙様式2-3（個票（６月以降））'!O198</f>
        <v>0</v>
      </c>
      <c r="M189" s="582"/>
    </row>
    <row r="190" spans="1:13">
      <c r="A190" s="582">
        <f>基本情報入力シート!$L$16</f>
        <v>0</v>
      </c>
      <c r="B190" s="583">
        <f>基本情報入力シート!B221</f>
        <v>0</v>
      </c>
      <c r="C190" s="582">
        <f>基本情報入力シート!W221</f>
        <v>0</v>
      </c>
      <c r="D190" s="582">
        <f>基本情報入力シート!Z221</f>
        <v>0</v>
      </c>
      <c r="E190" s="582">
        <f>基本情報入力シート!$L$24</f>
        <v>0</v>
      </c>
      <c r="F190" s="582">
        <f>基本情報入力シート!$L$25</f>
        <v>0</v>
      </c>
      <c r="G190" s="582">
        <f>基本情報入力シート!L221</f>
        <v>0</v>
      </c>
      <c r="H190" s="582">
        <f>'別紙様式2-2（個票（４、５月））'!T199</f>
        <v>0</v>
      </c>
      <c r="I190" s="582">
        <f>'別紙様式2-2（個票（４、５月））'!O199</f>
        <v>0</v>
      </c>
      <c r="J190" s="582"/>
      <c r="K190" s="582">
        <f>'別紙様式2-3（個票（６月以降））'!T199</f>
        <v>0</v>
      </c>
      <c r="L190" s="582">
        <f>'別紙様式2-3（個票（６月以降））'!O199</f>
        <v>0</v>
      </c>
      <c r="M190" s="582"/>
    </row>
    <row r="191" spans="1:13">
      <c r="A191" s="582">
        <f>基本情報入力シート!$L$16</f>
        <v>0</v>
      </c>
      <c r="B191" s="583">
        <f>基本情報入力シート!B222</f>
        <v>0</v>
      </c>
      <c r="C191" s="582">
        <f>基本情報入力シート!W222</f>
        <v>0</v>
      </c>
      <c r="D191" s="582">
        <f>基本情報入力シート!Z222</f>
        <v>0</v>
      </c>
      <c r="E191" s="582">
        <f>基本情報入力シート!$L$24</f>
        <v>0</v>
      </c>
      <c r="F191" s="582">
        <f>基本情報入力シート!$L$25</f>
        <v>0</v>
      </c>
      <c r="G191" s="582">
        <f>基本情報入力シート!L222</f>
        <v>0</v>
      </c>
      <c r="H191" s="582">
        <f>'別紙様式2-2（個票（４、５月））'!T200</f>
        <v>0</v>
      </c>
      <c r="I191" s="582">
        <f>'別紙様式2-2（個票（４、５月））'!O200</f>
        <v>0</v>
      </c>
      <c r="J191" s="582"/>
      <c r="K191" s="582">
        <f>'別紙様式2-3（個票（６月以降））'!T200</f>
        <v>0</v>
      </c>
      <c r="L191" s="582">
        <f>'別紙様式2-3（個票（６月以降））'!O200</f>
        <v>0</v>
      </c>
      <c r="M191" s="582"/>
    </row>
    <row r="192" spans="1:13">
      <c r="A192" s="582">
        <f>基本情報入力シート!$L$16</f>
        <v>0</v>
      </c>
      <c r="B192" s="583">
        <f>基本情報入力シート!B223</f>
        <v>0</v>
      </c>
      <c r="C192" s="582">
        <f>基本情報入力シート!W223</f>
        <v>0</v>
      </c>
      <c r="D192" s="582">
        <f>基本情報入力シート!Z223</f>
        <v>0</v>
      </c>
      <c r="E192" s="582">
        <f>基本情報入力シート!$L$24</f>
        <v>0</v>
      </c>
      <c r="F192" s="582">
        <f>基本情報入力シート!$L$25</f>
        <v>0</v>
      </c>
      <c r="G192" s="582">
        <f>基本情報入力シート!L223</f>
        <v>0</v>
      </c>
      <c r="H192" s="582">
        <f>'別紙様式2-2（個票（４、５月））'!T201</f>
        <v>0</v>
      </c>
      <c r="I192" s="582">
        <f>'別紙様式2-2（個票（４、５月））'!O201</f>
        <v>0</v>
      </c>
      <c r="J192" s="582"/>
      <c r="K192" s="582">
        <f>'別紙様式2-3（個票（６月以降））'!T201</f>
        <v>0</v>
      </c>
      <c r="L192" s="582">
        <f>'別紙様式2-3（個票（６月以降））'!O201</f>
        <v>0</v>
      </c>
      <c r="M192" s="582"/>
    </row>
    <row r="193" spans="1:13">
      <c r="A193" s="582">
        <f>基本情報入力シート!$L$16</f>
        <v>0</v>
      </c>
      <c r="B193" s="583">
        <f>基本情報入力シート!B224</f>
        <v>0</v>
      </c>
      <c r="C193" s="582">
        <f>基本情報入力シート!W224</f>
        <v>0</v>
      </c>
      <c r="D193" s="582">
        <f>基本情報入力シート!Z224</f>
        <v>0</v>
      </c>
      <c r="E193" s="582">
        <f>基本情報入力シート!$L$24</f>
        <v>0</v>
      </c>
      <c r="F193" s="582">
        <f>基本情報入力シート!$L$25</f>
        <v>0</v>
      </c>
      <c r="G193" s="582">
        <f>基本情報入力シート!L224</f>
        <v>0</v>
      </c>
      <c r="H193" s="582">
        <f>'別紙様式2-2（個票（４、５月））'!T202</f>
        <v>0</v>
      </c>
      <c r="I193" s="582">
        <f>'別紙様式2-2（個票（４、５月））'!O202</f>
        <v>0</v>
      </c>
      <c r="J193" s="582"/>
      <c r="K193" s="582">
        <f>'別紙様式2-3（個票（６月以降））'!T202</f>
        <v>0</v>
      </c>
      <c r="L193" s="582">
        <f>'別紙様式2-3（個票（６月以降））'!O202</f>
        <v>0</v>
      </c>
      <c r="M193" s="582"/>
    </row>
    <row r="194" spans="1:13">
      <c r="A194" s="582">
        <f>基本情報入力シート!$L$16</f>
        <v>0</v>
      </c>
      <c r="B194" s="583">
        <f>基本情報入力シート!B225</f>
        <v>0</v>
      </c>
      <c r="C194" s="582">
        <f>基本情報入力シート!W225</f>
        <v>0</v>
      </c>
      <c r="D194" s="582">
        <f>基本情報入力シート!Z225</f>
        <v>0</v>
      </c>
      <c r="E194" s="582">
        <f>基本情報入力シート!$L$24</f>
        <v>0</v>
      </c>
      <c r="F194" s="582">
        <f>基本情報入力シート!$L$25</f>
        <v>0</v>
      </c>
      <c r="G194" s="582">
        <f>基本情報入力シート!L225</f>
        <v>0</v>
      </c>
      <c r="H194" s="582">
        <f>'別紙様式2-2（個票（４、５月））'!T203</f>
        <v>0</v>
      </c>
      <c r="I194" s="582">
        <f>'別紙様式2-2（個票（４、５月））'!O203</f>
        <v>0</v>
      </c>
      <c r="J194" s="582"/>
      <c r="K194" s="582">
        <f>'別紙様式2-3（個票（６月以降））'!T203</f>
        <v>0</v>
      </c>
      <c r="L194" s="582">
        <f>'別紙様式2-3（個票（６月以降））'!O203</f>
        <v>0</v>
      </c>
      <c r="M194" s="582"/>
    </row>
    <row r="195" spans="1:13">
      <c r="A195" s="582">
        <f>基本情報入力シート!$L$16</f>
        <v>0</v>
      </c>
      <c r="B195" s="583">
        <f>基本情報入力シート!B226</f>
        <v>0</v>
      </c>
      <c r="C195" s="582">
        <f>基本情報入力シート!W226</f>
        <v>0</v>
      </c>
      <c r="D195" s="582">
        <f>基本情報入力シート!Z226</f>
        <v>0</v>
      </c>
      <c r="E195" s="582">
        <f>基本情報入力シート!$L$24</f>
        <v>0</v>
      </c>
      <c r="F195" s="582">
        <f>基本情報入力シート!$L$25</f>
        <v>0</v>
      </c>
      <c r="G195" s="582">
        <f>基本情報入力シート!L226</f>
        <v>0</v>
      </c>
      <c r="H195" s="582">
        <f>'別紙様式2-2（個票（４、５月））'!T204</f>
        <v>0</v>
      </c>
      <c r="I195" s="582">
        <f>'別紙様式2-2（個票（４、５月））'!O204</f>
        <v>0</v>
      </c>
      <c r="J195" s="582"/>
      <c r="K195" s="582">
        <f>'別紙様式2-3（個票（６月以降））'!T204</f>
        <v>0</v>
      </c>
      <c r="L195" s="582">
        <f>'別紙様式2-3（個票（６月以降））'!O204</f>
        <v>0</v>
      </c>
      <c r="M195" s="582"/>
    </row>
    <row r="196" spans="1:13">
      <c r="A196" s="582">
        <f>基本情報入力シート!$L$16</f>
        <v>0</v>
      </c>
      <c r="B196" s="583">
        <f>基本情報入力シート!B227</f>
        <v>0</v>
      </c>
      <c r="C196" s="582">
        <f>基本情報入力シート!W227</f>
        <v>0</v>
      </c>
      <c r="D196" s="582">
        <f>基本情報入力シート!Z227</f>
        <v>0</v>
      </c>
      <c r="E196" s="582">
        <f>基本情報入力シート!$L$24</f>
        <v>0</v>
      </c>
      <c r="F196" s="582">
        <f>基本情報入力シート!$L$25</f>
        <v>0</v>
      </c>
      <c r="G196" s="582">
        <f>基本情報入力シート!L227</f>
        <v>0</v>
      </c>
      <c r="H196" s="582">
        <f>'別紙様式2-2（個票（４、５月））'!T205</f>
        <v>0</v>
      </c>
      <c r="I196" s="582">
        <f>'別紙様式2-2（個票（４、５月））'!O205</f>
        <v>0</v>
      </c>
      <c r="J196" s="582"/>
      <c r="K196" s="582">
        <f>'別紙様式2-3（個票（６月以降））'!T205</f>
        <v>0</v>
      </c>
      <c r="L196" s="582">
        <f>'別紙様式2-3（個票（６月以降））'!O205</f>
        <v>0</v>
      </c>
      <c r="M196" s="582"/>
    </row>
    <row r="197" spans="1:13">
      <c r="A197" s="582">
        <f>基本情報入力シート!$L$16</f>
        <v>0</v>
      </c>
      <c r="B197" s="583">
        <f>基本情報入力シート!B228</f>
        <v>0</v>
      </c>
      <c r="C197" s="582">
        <f>基本情報入力シート!W228</f>
        <v>0</v>
      </c>
      <c r="D197" s="582">
        <f>基本情報入力シート!Z228</f>
        <v>0</v>
      </c>
      <c r="E197" s="582">
        <f>基本情報入力シート!$L$24</f>
        <v>0</v>
      </c>
      <c r="F197" s="582">
        <f>基本情報入力シート!$L$25</f>
        <v>0</v>
      </c>
      <c r="G197" s="582">
        <f>基本情報入力シート!L228</f>
        <v>0</v>
      </c>
      <c r="H197" s="582">
        <f>'別紙様式2-2（個票（４、５月））'!T206</f>
        <v>0</v>
      </c>
      <c r="I197" s="582">
        <f>'別紙様式2-2（個票（４、５月））'!O206</f>
        <v>0</v>
      </c>
      <c r="J197" s="582"/>
      <c r="K197" s="582">
        <f>'別紙様式2-3（個票（６月以降））'!T206</f>
        <v>0</v>
      </c>
      <c r="L197" s="582">
        <f>'別紙様式2-3（個票（６月以降））'!O206</f>
        <v>0</v>
      </c>
      <c r="M197" s="582"/>
    </row>
    <row r="198" spans="1:13">
      <c r="A198" s="582">
        <f>基本情報入力シート!$L$16</f>
        <v>0</v>
      </c>
      <c r="B198" s="583">
        <f>基本情報入力シート!B229</f>
        <v>0</v>
      </c>
      <c r="C198" s="582">
        <f>基本情報入力シート!W229</f>
        <v>0</v>
      </c>
      <c r="D198" s="582">
        <f>基本情報入力シート!Z229</f>
        <v>0</v>
      </c>
      <c r="E198" s="582">
        <f>基本情報入力シート!$L$24</f>
        <v>0</v>
      </c>
      <c r="F198" s="582">
        <f>基本情報入力シート!$L$25</f>
        <v>0</v>
      </c>
      <c r="G198" s="582">
        <f>基本情報入力シート!L229</f>
        <v>0</v>
      </c>
      <c r="H198" s="582">
        <f>'別紙様式2-2（個票（４、５月））'!T207</f>
        <v>0</v>
      </c>
      <c r="I198" s="582">
        <f>'別紙様式2-2（個票（４、５月））'!O207</f>
        <v>0</v>
      </c>
      <c r="J198" s="582"/>
      <c r="K198" s="582">
        <f>'別紙様式2-3（個票（６月以降））'!T207</f>
        <v>0</v>
      </c>
      <c r="L198" s="582">
        <f>'別紙様式2-3（個票（６月以降））'!O207</f>
        <v>0</v>
      </c>
      <c r="M198" s="582"/>
    </row>
    <row r="199" spans="1:13">
      <c r="A199" s="582">
        <f>基本情報入力シート!$L$16</f>
        <v>0</v>
      </c>
      <c r="B199" s="583">
        <f>基本情報入力シート!B230</f>
        <v>0</v>
      </c>
      <c r="C199" s="582">
        <f>基本情報入力シート!W230</f>
        <v>0</v>
      </c>
      <c r="D199" s="582">
        <f>基本情報入力シート!Z230</f>
        <v>0</v>
      </c>
      <c r="E199" s="582">
        <f>基本情報入力シート!$L$24</f>
        <v>0</v>
      </c>
      <c r="F199" s="582">
        <f>基本情報入力シート!$L$25</f>
        <v>0</v>
      </c>
      <c r="G199" s="582">
        <f>基本情報入力シート!L230</f>
        <v>0</v>
      </c>
      <c r="H199" s="582">
        <f>'別紙様式2-2（個票（４、５月））'!T208</f>
        <v>0</v>
      </c>
      <c r="I199" s="582">
        <f>'別紙様式2-2（個票（４、５月））'!O208</f>
        <v>0</v>
      </c>
      <c r="J199" s="582"/>
      <c r="K199" s="582">
        <f>'別紙様式2-3（個票（６月以降））'!T208</f>
        <v>0</v>
      </c>
      <c r="L199" s="582">
        <f>'別紙様式2-3（個票（６月以降））'!O208</f>
        <v>0</v>
      </c>
      <c r="M199" s="582"/>
    </row>
    <row r="200" spans="1:13">
      <c r="A200" s="582">
        <f>基本情報入力シート!$L$16</f>
        <v>0</v>
      </c>
      <c r="B200" s="583">
        <f>基本情報入力シート!B231</f>
        <v>0</v>
      </c>
      <c r="C200" s="582">
        <f>基本情報入力シート!W231</f>
        <v>0</v>
      </c>
      <c r="D200" s="582">
        <f>基本情報入力シート!Z231</f>
        <v>0</v>
      </c>
      <c r="E200" s="582">
        <f>基本情報入力シート!$L$24</f>
        <v>0</v>
      </c>
      <c r="F200" s="582">
        <f>基本情報入力シート!$L$25</f>
        <v>0</v>
      </c>
      <c r="G200" s="582">
        <f>基本情報入力シート!L231</f>
        <v>0</v>
      </c>
      <c r="H200" s="582">
        <f>'別紙様式2-2（個票（４、５月））'!T209</f>
        <v>0</v>
      </c>
      <c r="I200" s="582">
        <f>'別紙様式2-2（個票（４、５月））'!O209</f>
        <v>0</v>
      </c>
      <c r="J200" s="582"/>
      <c r="K200" s="582">
        <f>'別紙様式2-3（個票（６月以降））'!T209</f>
        <v>0</v>
      </c>
      <c r="L200" s="582">
        <f>'別紙様式2-3（個票（６月以降））'!O209</f>
        <v>0</v>
      </c>
      <c r="M200" s="582"/>
    </row>
    <row r="201" spans="1:13">
      <c r="A201" s="582">
        <f>基本情報入力シート!$L$16</f>
        <v>0</v>
      </c>
      <c r="B201" s="583">
        <f>基本情報入力シート!B232</f>
        <v>0</v>
      </c>
      <c r="C201" s="582">
        <f>基本情報入力シート!W232</f>
        <v>0</v>
      </c>
      <c r="D201" s="582">
        <f>基本情報入力シート!Z232</f>
        <v>0</v>
      </c>
      <c r="E201" s="582">
        <f>基本情報入力シート!$L$24</f>
        <v>0</v>
      </c>
      <c r="F201" s="582">
        <f>基本情報入力シート!$L$25</f>
        <v>0</v>
      </c>
      <c r="G201" s="582">
        <f>基本情報入力シート!L232</f>
        <v>0</v>
      </c>
      <c r="H201" s="582">
        <f>'別紙様式2-2（個票（４、５月））'!T210</f>
        <v>0</v>
      </c>
      <c r="I201" s="582">
        <f>'別紙様式2-2（個票（４、５月））'!O210</f>
        <v>0</v>
      </c>
      <c r="J201" s="582"/>
      <c r="K201" s="582">
        <f>'別紙様式2-3（個票（６月以降））'!T210</f>
        <v>0</v>
      </c>
      <c r="L201" s="582">
        <f>'別紙様式2-3（個票（６月以降））'!O210</f>
        <v>0</v>
      </c>
      <c r="M201" s="582"/>
    </row>
    <row r="202" spans="1:13">
      <c r="A202" s="582">
        <f>基本情報入力シート!$L$16</f>
        <v>0</v>
      </c>
      <c r="B202" s="583">
        <f>基本情報入力シート!B233</f>
        <v>0</v>
      </c>
      <c r="C202" s="582">
        <f>基本情報入力シート!W233</f>
        <v>0</v>
      </c>
      <c r="D202" s="582">
        <f>基本情報入力シート!Z233</f>
        <v>0</v>
      </c>
      <c r="E202" s="582">
        <f>基本情報入力シート!$L$24</f>
        <v>0</v>
      </c>
      <c r="F202" s="582">
        <f>基本情報入力シート!$L$25</f>
        <v>0</v>
      </c>
      <c r="G202" s="582">
        <f>基本情報入力シート!L233</f>
        <v>0</v>
      </c>
      <c r="H202" s="582">
        <f>'別紙様式2-2（個票（４、５月））'!T211</f>
        <v>0</v>
      </c>
      <c r="I202" s="582">
        <f>'別紙様式2-2（個票（４、５月））'!O211</f>
        <v>0</v>
      </c>
      <c r="J202" s="582"/>
      <c r="K202" s="582">
        <f>'別紙様式2-3（個票（６月以降））'!T211</f>
        <v>0</v>
      </c>
      <c r="L202" s="582">
        <f>'別紙様式2-3（個票（６月以降））'!O211</f>
        <v>0</v>
      </c>
      <c r="M202" s="582"/>
    </row>
    <row r="203" spans="1:13">
      <c r="A203" s="582">
        <f>基本情報入力シート!$L$16</f>
        <v>0</v>
      </c>
      <c r="B203" s="583">
        <f>基本情報入力シート!B234</f>
        <v>0</v>
      </c>
      <c r="C203" s="582">
        <f>基本情報入力シート!W234</f>
        <v>0</v>
      </c>
      <c r="D203" s="582">
        <f>基本情報入力シート!Z234</f>
        <v>0</v>
      </c>
      <c r="E203" s="582">
        <f>基本情報入力シート!$L$24</f>
        <v>0</v>
      </c>
      <c r="F203" s="582">
        <f>基本情報入力シート!$L$25</f>
        <v>0</v>
      </c>
      <c r="G203" s="582">
        <f>基本情報入力シート!L234</f>
        <v>0</v>
      </c>
      <c r="H203" s="582">
        <f>'別紙様式2-2（個票（４、５月））'!T212</f>
        <v>0</v>
      </c>
      <c r="I203" s="582">
        <f>'別紙様式2-2（個票（４、５月））'!O212</f>
        <v>0</v>
      </c>
      <c r="J203" s="582"/>
      <c r="K203" s="582">
        <f>'別紙様式2-3（個票（６月以降））'!T212</f>
        <v>0</v>
      </c>
      <c r="L203" s="582">
        <f>'別紙様式2-3（個票（６月以降））'!O212</f>
        <v>0</v>
      </c>
      <c r="M203" s="582"/>
    </row>
    <row r="204" spans="1:13">
      <c r="A204" s="582">
        <f>基本情報入力シート!$L$16</f>
        <v>0</v>
      </c>
      <c r="B204" s="583">
        <f>基本情報入力シート!B235</f>
        <v>0</v>
      </c>
      <c r="C204" s="582">
        <f>基本情報入力シート!W235</f>
        <v>0</v>
      </c>
      <c r="D204" s="582">
        <f>基本情報入力シート!Z235</f>
        <v>0</v>
      </c>
      <c r="E204" s="582">
        <f>基本情報入力シート!$L$24</f>
        <v>0</v>
      </c>
      <c r="F204" s="582">
        <f>基本情報入力シート!$L$25</f>
        <v>0</v>
      </c>
      <c r="G204" s="582">
        <f>基本情報入力シート!L235</f>
        <v>0</v>
      </c>
      <c r="H204" s="582">
        <f>'別紙様式2-2（個票（４、５月））'!T213</f>
        <v>0</v>
      </c>
      <c r="I204" s="582">
        <f>'別紙様式2-2（個票（４、５月））'!O213</f>
        <v>0</v>
      </c>
      <c r="J204" s="582"/>
      <c r="K204" s="582">
        <f>'別紙様式2-3（個票（６月以降））'!T213</f>
        <v>0</v>
      </c>
      <c r="L204" s="582">
        <f>'別紙様式2-3（個票（６月以降））'!O213</f>
        <v>0</v>
      </c>
      <c r="M204" s="582"/>
    </row>
    <row r="205" spans="1:13">
      <c r="A205" s="582">
        <f>基本情報入力シート!$L$16</f>
        <v>0</v>
      </c>
      <c r="B205" s="583">
        <f>基本情報入力シート!B236</f>
        <v>0</v>
      </c>
      <c r="C205" s="582">
        <f>基本情報入力シート!W236</f>
        <v>0</v>
      </c>
      <c r="D205" s="582">
        <f>基本情報入力シート!Z236</f>
        <v>0</v>
      </c>
      <c r="E205" s="582">
        <f>基本情報入力シート!$L$24</f>
        <v>0</v>
      </c>
      <c r="F205" s="582">
        <f>基本情報入力シート!$L$25</f>
        <v>0</v>
      </c>
      <c r="G205" s="582">
        <f>基本情報入力シート!L236</f>
        <v>0</v>
      </c>
      <c r="H205" s="582">
        <f>'別紙様式2-2（個票（４、５月））'!T214</f>
        <v>0</v>
      </c>
      <c r="I205" s="582">
        <f>'別紙様式2-2（個票（４、５月））'!O214</f>
        <v>0</v>
      </c>
      <c r="J205" s="582"/>
      <c r="K205" s="582">
        <f>'別紙様式2-3（個票（６月以降））'!T214</f>
        <v>0</v>
      </c>
      <c r="L205" s="582">
        <f>'別紙様式2-3（個票（６月以降））'!O214</f>
        <v>0</v>
      </c>
      <c r="M205" s="582"/>
    </row>
    <row r="206" spans="1:13">
      <c r="A206" s="582">
        <f>基本情報入力シート!$L$16</f>
        <v>0</v>
      </c>
      <c r="B206" s="583">
        <f>基本情報入力シート!B237</f>
        <v>0</v>
      </c>
      <c r="C206" s="582">
        <f>基本情報入力シート!W237</f>
        <v>0</v>
      </c>
      <c r="D206" s="582">
        <f>基本情報入力シート!Z237</f>
        <v>0</v>
      </c>
      <c r="E206" s="582">
        <f>基本情報入力シート!$L$24</f>
        <v>0</v>
      </c>
      <c r="F206" s="582">
        <f>基本情報入力シート!$L$25</f>
        <v>0</v>
      </c>
      <c r="G206" s="582">
        <f>基本情報入力シート!L237</f>
        <v>0</v>
      </c>
      <c r="H206" s="582">
        <f>'別紙様式2-2（個票（４、５月））'!T215</f>
        <v>0</v>
      </c>
      <c r="I206" s="582">
        <f>'別紙様式2-2（個票（４、５月））'!O215</f>
        <v>0</v>
      </c>
      <c r="J206" s="582"/>
      <c r="K206" s="582">
        <f>'別紙様式2-3（個票（６月以降））'!T215</f>
        <v>0</v>
      </c>
      <c r="L206" s="582">
        <f>'別紙様式2-3（個票（６月以降））'!O215</f>
        <v>0</v>
      </c>
      <c r="M206" s="582"/>
    </row>
    <row r="207" spans="1:13">
      <c r="A207" s="582">
        <f>基本情報入力シート!$L$16</f>
        <v>0</v>
      </c>
      <c r="B207" s="583">
        <f>基本情報入力シート!B238</f>
        <v>0</v>
      </c>
      <c r="C207" s="582">
        <f>基本情報入力シート!W238</f>
        <v>0</v>
      </c>
      <c r="D207" s="582">
        <f>基本情報入力シート!Z238</f>
        <v>0</v>
      </c>
      <c r="E207" s="582">
        <f>基本情報入力シート!$L$24</f>
        <v>0</v>
      </c>
      <c r="F207" s="582">
        <f>基本情報入力シート!$L$25</f>
        <v>0</v>
      </c>
      <c r="G207" s="582">
        <f>基本情報入力シート!L238</f>
        <v>0</v>
      </c>
      <c r="H207" s="582">
        <f>'別紙様式2-2（個票（４、５月））'!T216</f>
        <v>0</v>
      </c>
      <c r="I207" s="582">
        <f>'別紙様式2-2（個票（４、５月））'!O216</f>
        <v>0</v>
      </c>
      <c r="J207" s="582"/>
      <c r="K207" s="582">
        <f>'別紙様式2-3（個票（６月以降））'!T216</f>
        <v>0</v>
      </c>
      <c r="L207" s="582">
        <f>'別紙様式2-3（個票（６月以降））'!O216</f>
        <v>0</v>
      </c>
      <c r="M207" s="582"/>
    </row>
    <row r="208" spans="1:13">
      <c r="A208" s="582">
        <f>基本情報入力シート!$L$16</f>
        <v>0</v>
      </c>
      <c r="B208" s="583">
        <f>基本情報入力シート!B239</f>
        <v>0</v>
      </c>
      <c r="C208" s="582">
        <f>基本情報入力シート!W239</f>
        <v>0</v>
      </c>
      <c r="D208" s="582">
        <f>基本情報入力シート!Z239</f>
        <v>0</v>
      </c>
      <c r="E208" s="582">
        <f>基本情報入力シート!$L$24</f>
        <v>0</v>
      </c>
      <c r="F208" s="582">
        <f>基本情報入力シート!$L$25</f>
        <v>0</v>
      </c>
      <c r="G208" s="582">
        <f>基本情報入力シート!L239</f>
        <v>0</v>
      </c>
      <c r="H208" s="582">
        <f>'別紙様式2-2（個票（４、５月））'!T217</f>
        <v>0</v>
      </c>
      <c r="I208" s="582">
        <f>'別紙様式2-2（個票（４、５月））'!O217</f>
        <v>0</v>
      </c>
      <c r="J208" s="582"/>
      <c r="K208" s="582">
        <f>'別紙様式2-3（個票（６月以降））'!T217</f>
        <v>0</v>
      </c>
      <c r="L208" s="582">
        <f>'別紙様式2-3（個票（６月以降））'!O217</f>
        <v>0</v>
      </c>
      <c r="M208" s="582"/>
    </row>
    <row r="209" spans="1:13">
      <c r="A209" s="582">
        <f>基本情報入力シート!$L$16</f>
        <v>0</v>
      </c>
      <c r="B209" s="583">
        <f>基本情報入力シート!B240</f>
        <v>0</v>
      </c>
      <c r="C209" s="582">
        <f>基本情報入力シート!W240</f>
        <v>0</v>
      </c>
      <c r="D209" s="582">
        <f>基本情報入力シート!Z240</f>
        <v>0</v>
      </c>
      <c r="E209" s="582">
        <f>基本情報入力シート!$L$24</f>
        <v>0</v>
      </c>
      <c r="F209" s="582">
        <f>基本情報入力シート!$L$25</f>
        <v>0</v>
      </c>
      <c r="G209" s="582">
        <f>基本情報入力シート!L240</f>
        <v>0</v>
      </c>
      <c r="H209" s="582">
        <f>'別紙様式2-2（個票（４、５月））'!T218</f>
        <v>0</v>
      </c>
      <c r="I209" s="582">
        <f>'別紙様式2-2（個票（４、５月））'!O218</f>
        <v>0</v>
      </c>
      <c r="J209" s="582"/>
      <c r="K209" s="582">
        <f>'別紙様式2-3（個票（６月以降））'!T218</f>
        <v>0</v>
      </c>
      <c r="L209" s="582">
        <f>'別紙様式2-3（個票（６月以降））'!O218</f>
        <v>0</v>
      </c>
      <c r="M209" s="582"/>
    </row>
    <row r="210" spans="1:13">
      <c r="A210" s="582">
        <f>基本情報入力シート!$L$16</f>
        <v>0</v>
      </c>
      <c r="B210" s="583">
        <f>基本情報入力シート!B241</f>
        <v>0</v>
      </c>
      <c r="C210" s="582">
        <f>基本情報入力シート!W241</f>
        <v>0</v>
      </c>
      <c r="D210" s="582">
        <f>基本情報入力シート!Z241</f>
        <v>0</v>
      </c>
      <c r="E210" s="582">
        <f>基本情報入力シート!$L$24</f>
        <v>0</v>
      </c>
      <c r="F210" s="582">
        <f>基本情報入力シート!$L$25</f>
        <v>0</v>
      </c>
      <c r="G210" s="582">
        <f>基本情報入力シート!L241</f>
        <v>0</v>
      </c>
      <c r="H210" s="582">
        <f>'別紙様式2-2（個票（４、５月））'!T219</f>
        <v>0</v>
      </c>
      <c r="I210" s="582">
        <f>'別紙様式2-2（個票（４、５月））'!O219</f>
        <v>0</v>
      </c>
      <c r="J210" s="582"/>
      <c r="K210" s="582">
        <f>'別紙様式2-3（個票（６月以降））'!T219</f>
        <v>0</v>
      </c>
      <c r="L210" s="582">
        <f>'別紙様式2-3（個票（６月以降））'!O219</f>
        <v>0</v>
      </c>
      <c r="M210" s="582"/>
    </row>
    <row r="211" spans="1:13">
      <c r="A211" s="582">
        <f>基本情報入力シート!$L$16</f>
        <v>0</v>
      </c>
      <c r="B211" s="583">
        <f>基本情報入力シート!B242</f>
        <v>0</v>
      </c>
      <c r="C211" s="582">
        <f>基本情報入力シート!W242</f>
        <v>0</v>
      </c>
      <c r="D211" s="582">
        <f>基本情報入力シート!Z242</f>
        <v>0</v>
      </c>
      <c r="E211" s="582">
        <f>基本情報入力シート!$L$24</f>
        <v>0</v>
      </c>
      <c r="F211" s="582">
        <f>基本情報入力シート!$L$25</f>
        <v>0</v>
      </c>
      <c r="G211" s="582">
        <f>基本情報入力シート!L242</f>
        <v>0</v>
      </c>
      <c r="H211" s="582">
        <f>'別紙様式2-2（個票（４、５月））'!T220</f>
        <v>0</v>
      </c>
      <c r="I211" s="582">
        <f>'別紙様式2-2（個票（４、５月））'!O220</f>
        <v>0</v>
      </c>
      <c r="J211" s="582"/>
      <c r="K211" s="582">
        <f>'別紙様式2-3（個票（６月以降））'!T220</f>
        <v>0</v>
      </c>
      <c r="L211" s="582">
        <f>'別紙様式2-3（個票（６月以降））'!O220</f>
        <v>0</v>
      </c>
      <c r="M211" s="582"/>
    </row>
    <row r="212" spans="1:13">
      <c r="A212" s="582">
        <f>基本情報入力シート!$L$16</f>
        <v>0</v>
      </c>
      <c r="B212" s="583">
        <f>基本情報入力シート!B243</f>
        <v>0</v>
      </c>
      <c r="C212" s="582">
        <f>基本情報入力シート!W243</f>
        <v>0</v>
      </c>
      <c r="D212" s="582">
        <f>基本情報入力シート!Z243</f>
        <v>0</v>
      </c>
      <c r="E212" s="582">
        <f>基本情報入力シート!$L$24</f>
        <v>0</v>
      </c>
      <c r="F212" s="582">
        <f>基本情報入力シート!$L$25</f>
        <v>0</v>
      </c>
      <c r="G212" s="582">
        <f>基本情報入力シート!L243</f>
        <v>0</v>
      </c>
      <c r="H212" s="582">
        <f>'別紙様式2-2（個票（４、５月））'!T221</f>
        <v>0</v>
      </c>
      <c r="I212" s="582">
        <f>'別紙様式2-2（個票（４、５月））'!O221</f>
        <v>0</v>
      </c>
      <c r="J212" s="582"/>
      <c r="K212" s="582">
        <f>'別紙様式2-3（個票（６月以降））'!T221</f>
        <v>0</v>
      </c>
      <c r="L212" s="582">
        <f>'別紙様式2-3（個票（６月以降））'!O221</f>
        <v>0</v>
      </c>
      <c r="M212" s="582"/>
    </row>
    <row r="213" spans="1:13">
      <c r="A213" s="582">
        <f>基本情報入力シート!$L$16</f>
        <v>0</v>
      </c>
      <c r="B213" s="583">
        <f>基本情報入力シート!B244</f>
        <v>0</v>
      </c>
      <c r="C213" s="582">
        <f>基本情報入力シート!W244</f>
        <v>0</v>
      </c>
      <c r="D213" s="582">
        <f>基本情報入力シート!Z244</f>
        <v>0</v>
      </c>
      <c r="E213" s="582">
        <f>基本情報入力シート!$L$24</f>
        <v>0</v>
      </c>
      <c r="F213" s="582">
        <f>基本情報入力シート!$L$25</f>
        <v>0</v>
      </c>
      <c r="G213" s="582">
        <f>基本情報入力シート!L244</f>
        <v>0</v>
      </c>
      <c r="H213" s="582">
        <f>'別紙様式2-2（個票（４、５月））'!T222</f>
        <v>0</v>
      </c>
      <c r="I213" s="582">
        <f>'別紙様式2-2（個票（４、５月））'!O222</f>
        <v>0</v>
      </c>
      <c r="J213" s="582"/>
      <c r="K213" s="582">
        <f>'別紙様式2-3（個票（６月以降））'!T222</f>
        <v>0</v>
      </c>
      <c r="L213" s="582">
        <f>'別紙様式2-3（個票（６月以降））'!O222</f>
        <v>0</v>
      </c>
      <c r="M213" s="582"/>
    </row>
    <row r="214" spans="1:13">
      <c r="A214" s="582">
        <f>基本情報入力シート!$L$16</f>
        <v>0</v>
      </c>
      <c r="B214" s="583">
        <f>基本情報入力シート!B245</f>
        <v>0</v>
      </c>
      <c r="C214" s="582">
        <f>基本情報入力シート!W245</f>
        <v>0</v>
      </c>
      <c r="D214" s="582">
        <f>基本情報入力シート!Z245</f>
        <v>0</v>
      </c>
      <c r="E214" s="582">
        <f>基本情報入力シート!$L$24</f>
        <v>0</v>
      </c>
      <c r="F214" s="582">
        <f>基本情報入力シート!$L$25</f>
        <v>0</v>
      </c>
      <c r="G214" s="582">
        <f>基本情報入力シート!L245</f>
        <v>0</v>
      </c>
      <c r="H214" s="582">
        <f>'別紙様式2-2（個票（４、５月））'!T223</f>
        <v>0</v>
      </c>
      <c r="I214" s="582">
        <f>'別紙様式2-2（個票（４、５月））'!O223</f>
        <v>0</v>
      </c>
      <c r="J214" s="582"/>
      <c r="K214" s="582">
        <f>'別紙様式2-3（個票（６月以降））'!T223</f>
        <v>0</v>
      </c>
      <c r="L214" s="582">
        <f>'別紙様式2-3（個票（６月以降））'!O223</f>
        <v>0</v>
      </c>
      <c r="M214" s="582"/>
    </row>
    <row r="215" spans="1:13">
      <c r="A215" s="582">
        <f>基本情報入力シート!$L$16</f>
        <v>0</v>
      </c>
      <c r="B215" s="583">
        <f>基本情報入力シート!B246</f>
        <v>0</v>
      </c>
      <c r="C215" s="582">
        <f>基本情報入力シート!W246</f>
        <v>0</v>
      </c>
      <c r="D215" s="582">
        <f>基本情報入力シート!Z246</f>
        <v>0</v>
      </c>
      <c r="E215" s="582">
        <f>基本情報入力シート!$L$24</f>
        <v>0</v>
      </c>
      <c r="F215" s="582">
        <f>基本情報入力シート!$L$25</f>
        <v>0</v>
      </c>
      <c r="G215" s="582">
        <f>基本情報入力シート!L246</f>
        <v>0</v>
      </c>
      <c r="H215" s="582">
        <f>'別紙様式2-2（個票（４、５月））'!T224</f>
        <v>0</v>
      </c>
      <c r="I215" s="582">
        <f>'別紙様式2-2（個票（４、５月））'!O224</f>
        <v>0</v>
      </c>
      <c r="J215" s="582"/>
      <c r="K215" s="582">
        <f>'別紙様式2-3（個票（６月以降））'!T224</f>
        <v>0</v>
      </c>
      <c r="L215" s="582">
        <f>'別紙様式2-3（個票（６月以降））'!O224</f>
        <v>0</v>
      </c>
      <c r="M215" s="582"/>
    </row>
    <row r="216" spans="1:13">
      <c r="A216" s="582">
        <f>基本情報入力シート!$L$16</f>
        <v>0</v>
      </c>
      <c r="B216" s="583">
        <f>基本情報入力シート!B247</f>
        <v>0</v>
      </c>
      <c r="C216" s="582">
        <f>基本情報入力シート!W247</f>
        <v>0</v>
      </c>
      <c r="D216" s="582">
        <f>基本情報入力シート!Z247</f>
        <v>0</v>
      </c>
      <c r="E216" s="582">
        <f>基本情報入力シート!$L$24</f>
        <v>0</v>
      </c>
      <c r="F216" s="582">
        <f>基本情報入力シート!$L$25</f>
        <v>0</v>
      </c>
      <c r="G216" s="582">
        <f>基本情報入力シート!L247</f>
        <v>0</v>
      </c>
      <c r="H216" s="582">
        <f>'別紙様式2-2（個票（４、５月））'!T225</f>
        <v>0</v>
      </c>
      <c r="I216" s="582">
        <f>'別紙様式2-2（個票（４、５月））'!O225</f>
        <v>0</v>
      </c>
      <c r="J216" s="582"/>
      <c r="K216" s="582">
        <f>'別紙様式2-3（個票（６月以降））'!T225</f>
        <v>0</v>
      </c>
      <c r="L216" s="582">
        <f>'別紙様式2-3（個票（６月以降））'!O225</f>
        <v>0</v>
      </c>
      <c r="M216" s="582"/>
    </row>
    <row r="217" spans="1:13">
      <c r="A217" s="582">
        <f>基本情報入力シート!$L$16</f>
        <v>0</v>
      </c>
      <c r="B217" s="583">
        <f>基本情報入力シート!B248</f>
        <v>0</v>
      </c>
      <c r="C217" s="582">
        <f>基本情報入力シート!W248</f>
        <v>0</v>
      </c>
      <c r="D217" s="582">
        <f>基本情報入力シート!Z248</f>
        <v>0</v>
      </c>
      <c r="E217" s="582">
        <f>基本情報入力シート!$L$24</f>
        <v>0</v>
      </c>
      <c r="F217" s="582">
        <f>基本情報入力シート!$L$25</f>
        <v>0</v>
      </c>
      <c r="G217" s="582">
        <f>基本情報入力シート!L248</f>
        <v>0</v>
      </c>
      <c r="H217" s="582">
        <f>'別紙様式2-2（個票（４、５月））'!T226</f>
        <v>0</v>
      </c>
      <c r="I217" s="582">
        <f>'別紙様式2-2（個票（４、５月））'!O226</f>
        <v>0</v>
      </c>
      <c r="J217" s="582"/>
      <c r="K217" s="582">
        <f>'別紙様式2-3（個票（６月以降））'!T226</f>
        <v>0</v>
      </c>
      <c r="L217" s="582">
        <f>'別紙様式2-3（個票（６月以降））'!O226</f>
        <v>0</v>
      </c>
      <c r="M217" s="582"/>
    </row>
    <row r="218" spans="1:13">
      <c r="A218" s="582">
        <f>基本情報入力シート!$L$16</f>
        <v>0</v>
      </c>
      <c r="B218" s="583">
        <f>基本情報入力シート!B249</f>
        <v>0</v>
      </c>
      <c r="C218" s="582">
        <f>基本情報入力シート!W249</f>
        <v>0</v>
      </c>
      <c r="D218" s="582">
        <f>基本情報入力シート!Z249</f>
        <v>0</v>
      </c>
      <c r="E218" s="582">
        <f>基本情報入力シート!$L$24</f>
        <v>0</v>
      </c>
      <c r="F218" s="582">
        <f>基本情報入力シート!$L$25</f>
        <v>0</v>
      </c>
      <c r="G218" s="582">
        <f>基本情報入力シート!L249</f>
        <v>0</v>
      </c>
      <c r="H218" s="582">
        <f>'別紙様式2-2（個票（４、５月））'!T227</f>
        <v>0</v>
      </c>
      <c r="I218" s="582">
        <f>'別紙様式2-2（個票（４、５月））'!O227</f>
        <v>0</v>
      </c>
      <c r="J218" s="582"/>
      <c r="K218" s="582">
        <f>'別紙様式2-3（個票（６月以降））'!T227</f>
        <v>0</v>
      </c>
      <c r="L218" s="582">
        <f>'別紙様式2-3（個票（６月以降））'!O227</f>
        <v>0</v>
      </c>
      <c r="M218" s="582"/>
    </row>
    <row r="219" spans="1:13">
      <c r="A219" s="582">
        <f>基本情報入力シート!$L$16</f>
        <v>0</v>
      </c>
      <c r="B219" s="583">
        <f>基本情報入力シート!B250</f>
        <v>0</v>
      </c>
      <c r="C219" s="582">
        <f>基本情報入力シート!W250</f>
        <v>0</v>
      </c>
      <c r="D219" s="582">
        <f>基本情報入力シート!Z250</f>
        <v>0</v>
      </c>
      <c r="E219" s="582">
        <f>基本情報入力シート!$L$24</f>
        <v>0</v>
      </c>
      <c r="F219" s="582">
        <f>基本情報入力シート!$L$25</f>
        <v>0</v>
      </c>
      <c r="G219" s="582">
        <f>基本情報入力シート!L250</f>
        <v>0</v>
      </c>
      <c r="H219" s="582">
        <f>'別紙様式2-2（個票（４、５月））'!T228</f>
        <v>0</v>
      </c>
      <c r="I219" s="582">
        <f>'別紙様式2-2（個票（４、５月））'!O228</f>
        <v>0</v>
      </c>
      <c r="J219" s="582"/>
      <c r="K219" s="582">
        <f>'別紙様式2-3（個票（６月以降））'!T228</f>
        <v>0</v>
      </c>
      <c r="L219" s="582">
        <f>'別紙様式2-3（個票（６月以降））'!O228</f>
        <v>0</v>
      </c>
      <c r="M219" s="582"/>
    </row>
    <row r="220" spans="1:13">
      <c r="A220" s="582">
        <f>基本情報入力シート!$L$16</f>
        <v>0</v>
      </c>
      <c r="B220" s="583">
        <f>基本情報入力シート!B251</f>
        <v>0</v>
      </c>
      <c r="C220" s="582">
        <f>基本情報入力シート!W251</f>
        <v>0</v>
      </c>
      <c r="D220" s="582">
        <f>基本情報入力シート!Z251</f>
        <v>0</v>
      </c>
      <c r="E220" s="582">
        <f>基本情報入力シート!$L$24</f>
        <v>0</v>
      </c>
      <c r="F220" s="582">
        <f>基本情報入力シート!$L$25</f>
        <v>0</v>
      </c>
      <c r="G220" s="582">
        <f>基本情報入力シート!L251</f>
        <v>0</v>
      </c>
      <c r="H220" s="582">
        <f>'別紙様式2-2（個票（４、５月））'!T229</f>
        <v>0</v>
      </c>
      <c r="I220" s="582">
        <f>'別紙様式2-2（個票（４、５月））'!O229</f>
        <v>0</v>
      </c>
      <c r="J220" s="582"/>
      <c r="K220" s="582">
        <f>'別紙様式2-3（個票（６月以降））'!T229</f>
        <v>0</v>
      </c>
      <c r="L220" s="582">
        <f>'別紙様式2-3（個票（６月以降））'!O229</f>
        <v>0</v>
      </c>
      <c r="M220" s="582"/>
    </row>
    <row r="221" spans="1:13">
      <c r="A221" s="582">
        <f>基本情報入力シート!$L$16</f>
        <v>0</v>
      </c>
      <c r="B221" s="583">
        <f>基本情報入力シート!B252</f>
        <v>0</v>
      </c>
      <c r="C221" s="582">
        <f>基本情報入力シート!W252</f>
        <v>0</v>
      </c>
      <c r="D221" s="582">
        <f>基本情報入力シート!Z252</f>
        <v>0</v>
      </c>
      <c r="E221" s="582">
        <f>基本情報入力シート!$L$24</f>
        <v>0</v>
      </c>
      <c r="F221" s="582">
        <f>基本情報入力シート!$L$25</f>
        <v>0</v>
      </c>
      <c r="G221" s="582">
        <f>基本情報入力シート!L252</f>
        <v>0</v>
      </c>
      <c r="H221" s="582">
        <f>'別紙様式2-2（個票（４、５月））'!T230</f>
        <v>0</v>
      </c>
      <c r="I221" s="582">
        <f>'別紙様式2-2（個票（４、５月））'!O230</f>
        <v>0</v>
      </c>
      <c r="J221" s="582"/>
      <c r="K221" s="582">
        <f>'別紙様式2-3（個票（６月以降））'!T230</f>
        <v>0</v>
      </c>
      <c r="L221" s="582">
        <f>'別紙様式2-3（個票（６月以降））'!O230</f>
        <v>0</v>
      </c>
      <c r="M221" s="582"/>
    </row>
    <row r="222" spans="1:13">
      <c r="A222" s="582">
        <f>基本情報入力シート!$L$16</f>
        <v>0</v>
      </c>
      <c r="B222" s="583">
        <f>基本情報入力シート!B253</f>
        <v>0</v>
      </c>
      <c r="C222" s="582">
        <f>基本情報入力シート!W253</f>
        <v>0</v>
      </c>
      <c r="D222" s="582">
        <f>基本情報入力シート!Z253</f>
        <v>0</v>
      </c>
      <c r="E222" s="582">
        <f>基本情報入力シート!$L$24</f>
        <v>0</v>
      </c>
      <c r="F222" s="582">
        <f>基本情報入力シート!$L$25</f>
        <v>0</v>
      </c>
      <c r="G222" s="582">
        <f>基本情報入力シート!L253</f>
        <v>0</v>
      </c>
      <c r="H222" s="582">
        <f>'別紙様式2-2（個票（４、５月））'!T231</f>
        <v>0</v>
      </c>
      <c r="I222" s="582">
        <f>'別紙様式2-2（個票（４、５月））'!O231</f>
        <v>0</v>
      </c>
      <c r="J222" s="582"/>
      <c r="K222" s="582">
        <f>'別紙様式2-3（個票（６月以降））'!T231</f>
        <v>0</v>
      </c>
      <c r="L222" s="582">
        <f>'別紙様式2-3（個票（６月以降））'!O231</f>
        <v>0</v>
      </c>
      <c r="M222" s="582"/>
    </row>
    <row r="223" spans="1:13">
      <c r="A223" s="582">
        <f>基本情報入力シート!$L$16</f>
        <v>0</v>
      </c>
      <c r="B223" s="583">
        <f>基本情報入力シート!B254</f>
        <v>0</v>
      </c>
      <c r="C223" s="582">
        <f>基本情報入力シート!W254</f>
        <v>0</v>
      </c>
      <c r="D223" s="582">
        <f>基本情報入力シート!Z254</f>
        <v>0</v>
      </c>
      <c r="E223" s="582">
        <f>基本情報入力シート!$L$24</f>
        <v>0</v>
      </c>
      <c r="F223" s="582">
        <f>基本情報入力シート!$L$25</f>
        <v>0</v>
      </c>
      <c r="G223" s="582">
        <f>基本情報入力シート!L254</f>
        <v>0</v>
      </c>
      <c r="H223" s="582">
        <f>'別紙様式2-2（個票（４、５月））'!T232</f>
        <v>0</v>
      </c>
      <c r="I223" s="582">
        <f>'別紙様式2-2（個票（４、５月））'!O232</f>
        <v>0</v>
      </c>
      <c r="J223" s="582"/>
      <c r="K223" s="582">
        <f>'別紙様式2-3（個票（６月以降））'!T232</f>
        <v>0</v>
      </c>
      <c r="L223" s="582">
        <f>'別紙様式2-3（個票（６月以降））'!O232</f>
        <v>0</v>
      </c>
      <c r="M223" s="582"/>
    </row>
    <row r="224" spans="1:13">
      <c r="A224" s="582">
        <f>基本情報入力シート!$L$16</f>
        <v>0</v>
      </c>
      <c r="B224" s="583">
        <f>基本情報入力シート!B255</f>
        <v>0</v>
      </c>
      <c r="C224" s="582">
        <f>基本情報入力シート!W255</f>
        <v>0</v>
      </c>
      <c r="D224" s="582">
        <f>基本情報入力シート!Z255</f>
        <v>0</v>
      </c>
      <c r="E224" s="582">
        <f>基本情報入力シート!$L$24</f>
        <v>0</v>
      </c>
      <c r="F224" s="582">
        <f>基本情報入力シート!$L$25</f>
        <v>0</v>
      </c>
      <c r="G224" s="582">
        <f>基本情報入力シート!L255</f>
        <v>0</v>
      </c>
      <c r="H224" s="582">
        <f>'別紙様式2-2（個票（４、５月））'!T233</f>
        <v>0</v>
      </c>
      <c r="I224" s="582">
        <f>'別紙様式2-2（個票（４、５月））'!O233</f>
        <v>0</v>
      </c>
      <c r="J224" s="582"/>
      <c r="K224" s="582">
        <f>'別紙様式2-3（個票（６月以降））'!T233</f>
        <v>0</v>
      </c>
      <c r="L224" s="582">
        <f>'別紙様式2-3（個票（６月以降））'!O233</f>
        <v>0</v>
      </c>
      <c r="M224" s="582"/>
    </row>
    <row r="225" spans="1:13">
      <c r="A225" s="582">
        <f>基本情報入力シート!$L$16</f>
        <v>0</v>
      </c>
      <c r="B225" s="583">
        <f>基本情報入力シート!B256</f>
        <v>0</v>
      </c>
      <c r="C225" s="582">
        <f>基本情報入力シート!W256</f>
        <v>0</v>
      </c>
      <c r="D225" s="582">
        <f>基本情報入力シート!Z256</f>
        <v>0</v>
      </c>
      <c r="E225" s="582">
        <f>基本情報入力シート!$L$24</f>
        <v>0</v>
      </c>
      <c r="F225" s="582">
        <f>基本情報入力シート!$L$25</f>
        <v>0</v>
      </c>
      <c r="G225" s="582">
        <f>基本情報入力シート!L256</f>
        <v>0</v>
      </c>
      <c r="H225" s="582">
        <f>'別紙様式2-2（個票（４、５月））'!T234</f>
        <v>0</v>
      </c>
      <c r="I225" s="582">
        <f>'別紙様式2-2（個票（４、５月））'!O234</f>
        <v>0</v>
      </c>
      <c r="J225" s="582"/>
      <c r="K225" s="582">
        <f>'別紙様式2-3（個票（６月以降））'!T234</f>
        <v>0</v>
      </c>
      <c r="L225" s="582">
        <f>'別紙様式2-3（個票（６月以降））'!O234</f>
        <v>0</v>
      </c>
      <c r="M225" s="582"/>
    </row>
    <row r="226" spans="1:13">
      <c r="A226" s="582">
        <f>基本情報入力シート!$L$16</f>
        <v>0</v>
      </c>
      <c r="B226" s="583">
        <f>基本情報入力シート!B257</f>
        <v>0</v>
      </c>
      <c r="C226" s="582">
        <f>基本情報入力シート!W257</f>
        <v>0</v>
      </c>
      <c r="D226" s="582">
        <f>基本情報入力シート!Z257</f>
        <v>0</v>
      </c>
      <c r="E226" s="582">
        <f>基本情報入力シート!$L$24</f>
        <v>0</v>
      </c>
      <c r="F226" s="582">
        <f>基本情報入力シート!$L$25</f>
        <v>0</v>
      </c>
      <c r="G226" s="582">
        <f>基本情報入力シート!L257</f>
        <v>0</v>
      </c>
      <c r="H226" s="582">
        <f>'別紙様式2-2（個票（４、５月））'!T235</f>
        <v>0</v>
      </c>
      <c r="I226" s="582">
        <f>'別紙様式2-2（個票（４、５月））'!O235</f>
        <v>0</v>
      </c>
      <c r="J226" s="582"/>
      <c r="K226" s="582">
        <f>'別紙様式2-3（個票（６月以降））'!T235</f>
        <v>0</v>
      </c>
      <c r="L226" s="582">
        <f>'別紙様式2-3（個票（６月以降））'!O235</f>
        <v>0</v>
      </c>
      <c r="M226" s="582"/>
    </row>
    <row r="227" spans="1:13">
      <c r="A227" s="582">
        <f>基本情報入力シート!$L$16</f>
        <v>0</v>
      </c>
      <c r="B227" s="583">
        <f>基本情報入力シート!B258</f>
        <v>0</v>
      </c>
      <c r="C227" s="582">
        <f>基本情報入力シート!W258</f>
        <v>0</v>
      </c>
      <c r="D227" s="582">
        <f>基本情報入力シート!Z258</f>
        <v>0</v>
      </c>
      <c r="E227" s="582">
        <f>基本情報入力シート!$L$24</f>
        <v>0</v>
      </c>
      <c r="F227" s="582">
        <f>基本情報入力シート!$L$25</f>
        <v>0</v>
      </c>
      <c r="G227" s="582">
        <f>基本情報入力シート!L258</f>
        <v>0</v>
      </c>
      <c r="H227" s="582">
        <f>'別紙様式2-2（個票（４、５月））'!T236</f>
        <v>0</v>
      </c>
      <c r="I227" s="582">
        <f>'別紙様式2-2（個票（４、５月））'!O236</f>
        <v>0</v>
      </c>
      <c r="J227" s="582"/>
      <c r="K227" s="582">
        <f>'別紙様式2-3（個票（６月以降））'!T236</f>
        <v>0</v>
      </c>
      <c r="L227" s="582">
        <f>'別紙様式2-3（個票（６月以降））'!O236</f>
        <v>0</v>
      </c>
      <c r="M227" s="582"/>
    </row>
    <row r="228" spans="1:13">
      <c r="A228" s="582">
        <f>基本情報入力シート!$L$16</f>
        <v>0</v>
      </c>
      <c r="B228" s="583">
        <f>基本情報入力シート!B259</f>
        <v>0</v>
      </c>
      <c r="C228" s="582">
        <f>基本情報入力シート!W259</f>
        <v>0</v>
      </c>
      <c r="D228" s="582">
        <f>基本情報入力シート!Z259</f>
        <v>0</v>
      </c>
      <c r="E228" s="582">
        <f>基本情報入力シート!$L$24</f>
        <v>0</v>
      </c>
      <c r="F228" s="582">
        <f>基本情報入力シート!$L$25</f>
        <v>0</v>
      </c>
      <c r="G228" s="582">
        <f>基本情報入力シート!L259</f>
        <v>0</v>
      </c>
      <c r="H228" s="582">
        <f>'別紙様式2-2（個票（４、５月））'!T237</f>
        <v>0</v>
      </c>
      <c r="I228" s="582">
        <f>'別紙様式2-2（個票（４、５月））'!O237</f>
        <v>0</v>
      </c>
      <c r="J228" s="582"/>
      <c r="K228" s="582">
        <f>'別紙様式2-3（個票（６月以降））'!T237</f>
        <v>0</v>
      </c>
      <c r="L228" s="582">
        <f>'別紙様式2-3（個票（６月以降））'!O237</f>
        <v>0</v>
      </c>
      <c r="M228" s="582"/>
    </row>
    <row r="229" spans="1:13">
      <c r="A229" s="582">
        <f>基本情報入力シート!$L$16</f>
        <v>0</v>
      </c>
      <c r="B229" s="583">
        <f>基本情報入力シート!B260</f>
        <v>0</v>
      </c>
      <c r="C229" s="582">
        <f>基本情報入力シート!W260</f>
        <v>0</v>
      </c>
      <c r="D229" s="582">
        <f>基本情報入力シート!Z260</f>
        <v>0</v>
      </c>
      <c r="E229" s="582">
        <f>基本情報入力シート!$L$24</f>
        <v>0</v>
      </c>
      <c r="F229" s="582">
        <f>基本情報入力シート!$L$25</f>
        <v>0</v>
      </c>
      <c r="G229" s="582">
        <f>基本情報入力シート!L260</f>
        <v>0</v>
      </c>
      <c r="H229" s="582">
        <f>'別紙様式2-2（個票（４、５月））'!T238</f>
        <v>0</v>
      </c>
      <c r="I229" s="582">
        <f>'別紙様式2-2（個票（４、５月））'!O238</f>
        <v>0</v>
      </c>
      <c r="J229" s="582"/>
      <c r="K229" s="582">
        <f>'別紙様式2-3（個票（６月以降））'!T238</f>
        <v>0</v>
      </c>
      <c r="L229" s="582">
        <f>'別紙様式2-3（個票（６月以降））'!O238</f>
        <v>0</v>
      </c>
      <c r="M229" s="582"/>
    </row>
    <row r="230" spans="1:13">
      <c r="A230" s="582">
        <f>基本情報入力シート!$L$16</f>
        <v>0</v>
      </c>
      <c r="B230" s="583">
        <f>基本情報入力シート!B261</f>
        <v>0</v>
      </c>
      <c r="C230" s="582">
        <f>基本情報入力シート!W261</f>
        <v>0</v>
      </c>
      <c r="D230" s="582">
        <f>基本情報入力シート!Z261</f>
        <v>0</v>
      </c>
      <c r="E230" s="582">
        <f>基本情報入力シート!$L$24</f>
        <v>0</v>
      </c>
      <c r="F230" s="582">
        <f>基本情報入力シート!$L$25</f>
        <v>0</v>
      </c>
      <c r="G230" s="582">
        <f>基本情報入力シート!L261</f>
        <v>0</v>
      </c>
      <c r="H230" s="582">
        <f>'別紙様式2-2（個票（４、５月））'!T239</f>
        <v>0</v>
      </c>
      <c r="I230" s="582">
        <f>'別紙様式2-2（個票（４、５月））'!O239</f>
        <v>0</v>
      </c>
      <c r="J230" s="582"/>
      <c r="K230" s="582">
        <f>'別紙様式2-3（個票（６月以降））'!T239</f>
        <v>0</v>
      </c>
      <c r="L230" s="582">
        <f>'別紙様式2-3（個票（６月以降））'!O239</f>
        <v>0</v>
      </c>
      <c r="M230" s="582"/>
    </row>
    <row r="231" spans="1:13">
      <c r="A231" s="582">
        <f>基本情報入力シート!$L$16</f>
        <v>0</v>
      </c>
      <c r="B231" s="583">
        <f>基本情報入力シート!B262</f>
        <v>0</v>
      </c>
      <c r="C231" s="582">
        <f>基本情報入力シート!W262</f>
        <v>0</v>
      </c>
      <c r="D231" s="582">
        <f>基本情報入力シート!Z262</f>
        <v>0</v>
      </c>
      <c r="E231" s="582">
        <f>基本情報入力シート!$L$24</f>
        <v>0</v>
      </c>
      <c r="F231" s="582">
        <f>基本情報入力シート!$L$25</f>
        <v>0</v>
      </c>
      <c r="G231" s="582">
        <f>基本情報入力シート!L262</f>
        <v>0</v>
      </c>
      <c r="H231" s="582">
        <f>'別紙様式2-2（個票（４、５月））'!T240</f>
        <v>0</v>
      </c>
      <c r="I231" s="582">
        <f>'別紙様式2-2（個票（４、５月））'!O240</f>
        <v>0</v>
      </c>
      <c r="J231" s="582"/>
      <c r="K231" s="582">
        <f>'別紙様式2-3（個票（６月以降））'!T240</f>
        <v>0</v>
      </c>
      <c r="L231" s="582">
        <f>'別紙様式2-3（個票（６月以降））'!O240</f>
        <v>0</v>
      </c>
      <c r="M231" s="582"/>
    </row>
    <row r="232" spans="1:13">
      <c r="A232" s="582">
        <f>基本情報入力シート!$L$16</f>
        <v>0</v>
      </c>
      <c r="B232" s="583">
        <f>基本情報入力シート!B263</f>
        <v>0</v>
      </c>
      <c r="C232" s="582">
        <f>基本情報入力シート!W263</f>
        <v>0</v>
      </c>
      <c r="D232" s="582">
        <f>基本情報入力シート!Z263</f>
        <v>0</v>
      </c>
      <c r="E232" s="582">
        <f>基本情報入力シート!$L$24</f>
        <v>0</v>
      </c>
      <c r="F232" s="582">
        <f>基本情報入力シート!$L$25</f>
        <v>0</v>
      </c>
      <c r="G232" s="582">
        <f>基本情報入力シート!L263</f>
        <v>0</v>
      </c>
      <c r="H232" s="582">
        <f>'別紙様式2-2（個票（４、５月））'!T241</f>
        <v>0</v>
      </c>
      <c r="I232" s="582">
        <f>'別紙様式2-2（個票（４、５月））'!O241</f>
        <v>0</v>
      </c>
      <c r="J232" s="582"/>
      <c r="K232" s="582">
        <f>'別紙様式2-3（個票（６月以降））'!T241</f>
        <v>0</v>
      </c>
      <c r="L232" s="582">
        <f>'別紙様式2-3（個票（６月以降））'!O241</f>
        <v>0</v>
      </c>
      <c r="M232" s="582"/>
    </row>
    <row r="233" spans="1:13">
      <c r="A233" s="582">
        <f>基本情報入力シート!$L$16</f>
        <v>0</v>
      </c>
      <c r="B233" s="583">
        <f>基本情報入力シート!B264</f>
        <v>0</v>
      </c>
      <c r="C233" s="582">
        <f>基本情報入力シート!W264</f>
        <v>0</v>
      </c>
      <c r="D233" s="582">
        <f>基本情報入力シート!Z264</f>
        <v>0</v>
      </c>
      <c r="E233" s="582">
        <f>基本情報入力シート!$L$24</f>
        <v>0</v>
      </c>
      <c r="F233" s="582">
        <f>基本情報入力シート!$L$25</f>
        <v>0</v>
      </c>
      <c r="G233" s="582">
        <f>基本情報入力シート!L264</f>
        <v>0</v>
      </c>
      <c r="H233" s="582">
        <f>'別紙様式2-2（個票（４、５月））'!T242</f>
        <v>0</v>
      </c>
      <c r="I233" s="582">
        <f>'別紙様式2-2（個票（４、５月））'!O242</f>
        <v>0</v>
      </c>
      <c r="J233" s="582"/>
      <c r="K233" s="582">
        <f>'別紙様式2-3（個票（６月以降））'!T242</f>
        <v>0</v>
      </c>
      <c r="L233" s="582">
        <f>'別紙様式2-3（個票（６月以降））'!O242</f>
        <v>0</v>
      </c>
      <c r="M233" s="582"/>
    </row>
    <row r="234" spans="1:13">
      <c r="A234" s="582">
        <f>基本情報入力シート!$L$16</f>
        <v>0</v>
      </c>
      <c r="B234" s="583">
        <f>基本情報入力シート!B265</f>
        <v>0</v>
      </c>
      <c r="C234" s="582">
        <f>基本情報入力シート!W265</f>
        <v>0</v>
      </c>
      <c r="D234" s="582">
        <f>基本情報入力シート!Z265</f>
        <v>0</v>
      </c>
      <c r="E234" s="582">
        <f>基本情報入力シート!$L$24</f>
        <v>0</v>
      </c>
      <c r="F234" s="582">
        <f>基本情報入力シート!$L$25</f>
        <v>0</v>
      </c>
      <c r="G234" s="582">
        <f>基本情報入力シート!L265</f>
        <v>0</v>
      </c>
      <c r="H234" s="582">
        <f>'別紙様式2-2（個票（４、５月））'!T243</f>
        <v>0</v>
      </c>
      <c r="I234" s="582">
        <f>'別紙様式2-2（個票（４、５月））'!O243</f>
        <v>0</v>
      </c>
      <c r="J234" s="582"/>
      <c r="K234" s="582">
        <f>'別紙様式2-3（個票（６月以降））'!T243</f>
        <v>0</v>
      </c>
      <c r="L234" s="582">
        <f>'別紙様式2-3（個票（６月以降））'!O243</f>
        <v>0</v>
      </c>
      <c r="M234" s="582"/>
    </row>
    <row r="235" spans="1:13">
      <c r="A235" s="582">
        <f>基本情報入力シート!$L$16</f>
        <v>0</v>
      </c>
      <c r="B235" s="583">
        <f>基本情報入力シート!B266</f>
        <v>0</v>
      </c>
      <c r="C235" s="582">
        <f>基本情報入力シート!W266</f>
        <v>0</v>
      </c>
      <c r="D235" s="582">
        <f>基本情報入力シート!Z266</f>
        <v>0</v>
      </c>
      <c r="E235" s="582">
        <f>基本情報入力シート!$L$24</f>
        <v>0</v>
      </c>
      <c r="F235" s="582">
        <f>基本情報入力シート!$L$25</f>
        <v>0</v>
      </c>
      <c r="G235" s="582">
        <f>基本情報入力シート!L266</f>
        <v>0</v>
      </c>
      <c r="H235" s="582">
        <f>'別紙様式2-2（個票（４、５月））'!T244</f>
        <v>0</v>
      </c>
      <c r="I235" s="582">
        <f>'別紙様式2-2（個票（４、５月））'!O244</f>
        <v>0</v>
      </c>
      <c r="J235" s="582"/>
      <c r="K235" s="582">
        <f>'別紙様式2-3（個票（６月以降））'!T244</f>
        <v>0</v>
      </c>
      <c r="L235" s="582">
        <f>'別紙様式2-3（個票（６月以降））'!O244</f>
        <v>0</v>
      </c>
      <c r="M235" s="582"/>
    </row>
    <row r="236" spans="1:13">
      <c r="A236" s="582">
        <f>基本情報入力シート!$L$16</f>
        <v>0</v>
      </c>
      <c r="B236" s="583">
        <f>基本情報入力シート!B267</f>
        <v>0</v>
      </c>
      <c r="C236" s="582">
        <f>基本情報入力シート!W267</f>
        <v>0</v>
      </c>
      <c r="D236" s="582">
        <f>基本情報入力シート!Z267</f>
        <v>0</v>
      </c>
      <c r="E236" s="582">
        <f>基本情報入力シート!$L$24</f>
        <v>0</v>
      </c>
      <c r="F236" s="582">
        <f>基本情報入力シート!$L$25</f>
        <v>0</v>
      </c>
      <c r="G236" s="582">
        <f>基本情報入力シート!L267</f>
        <v>0</v>
      </c>
      <c r="H236" s="582">
        <f>'別紙様式2-2（個票（４、５月））'!T245</f>
        <v>0</v>
      </c>
      <c r="I236" s="582">
        <f>'別紙様式2-2（個票（４、５月））'!O245</f>
        <v>0</v>
      </c>
      <c r="J236" s="582"/>
      <c r="K236" s="582">
        <f>'別紙様式2-3（個票（６月以降））'!T245</f>
        <v>0</v>
      </c>
      <c r="L236" s="582">
        <f>'別紙様式2-3（個票（６月以降））'!O245</f>
        <v>0</v>
      </c>
      <c r="M236" s="582"/>
    </row>
    <row r="237" spans="1:13">
      <c r="A237" s="582">
        <f>基本情報入力シート!$L$16</f>
        <v>0</v>
      </c>
      <c r="B237" s="583">
        <f>基本情報入力シート!B268</f>
        <v>0</v>
      </c>
      <c r="C237" s="582">
        <f>基本情報入力シート!W268</f>
        <v>0</v>
      </c>
      <c r="D237" s="582">
        <f>基本情報入力シート!Z268</f>
        <v>0</v>
      </c>
      <c r="E237" s="582">
        <f>基本情報入力シート!$L$24</f>
        <v>0</v>
      </c>
      <c r="F237" s="582">
        <f>基本情報入力シート!$L$25</f>
        <v>0</v>
      </c>
      <c r="G237" s="582">
        <f>基本情報入力シート!L268</f>
        <v>0</v>
      </c>
      <c r="H237" s="582">
        <f>'別紙様式2-2（個票（４、５月））'!T246</f>
        <v>0</v>
      </c>
      <c r="I237" s="582">
        <f>'別紙様式2-2（個票（４、５月））'!O246</f>
        <v>0</v>
      </c>
      <c r="J237" s="582"/>
      <c r="K237" s="582">
        <f>'別紙様式2-3（個票（６月以降））'!T246</f>
        <v>0</v>
      </c>
      <c r="L237" s="582">
        <f>'別紙様式2-3（個票（６月以降））'!O246</f>
        <v>0</v>
      </c>
      <c r="M237" s="582"/>
    </row>
    <row r="238" spans="1:13">
      <c r="A238" s="582">
        <f>基本情報入力シート!$L$16</f>
        <v>0</v>
      </c>
      <c r="B238" s="583">
        <f>基本情報入力シート!B269</f>
        <v>0</v>
      </c>
      <c r="C238" s="582">
        <f>基本情報入力シート!W269</f>
        <v>0</v>
      </c>
      <c r="D238" s="582">
        <f>基本情報入力シート!Z269</f>
        <v>0</v>
      </c>
      <c r="E238" s="582">
        <f>基本情報入力シート!$L$24</f>
        <v>0</v>
      </c>
      <c r="F238" s="582">
        <f>基本情報入力シート!$L$25</f>
        <v>0</v>
      </c>
      <c r="G238" s="582">
        <f>基本情報入力シート!L269</f>
        <v>0</v>
      </c>
      <c r="H238" s="582">
        <f>'別紙様式2-2（個票（４、５月））'!T247</f>
        <v>0</v>
      </c>
      <c r="I238" s="582">
        <f>'別紙様式2-2（個票（４、５月））'!O247</f>
        <v>0</v>
      </c>
      <c r="J238" s="582"/>
      <c r="K238" s="582">
        <f>'別紙様式2-3（個票（６月以降））'!T247</f>
        <v>0</v>
      </c>
      <c r="L238" s="582">
        <f>'別紙様式2-3（個票（６月以降））'!O247</f>
        <v>0</v>
      </c>
      <c r="M238" s="582"/>
    </row>
    <row r="239" spans="1:13">
      <c r="A239" s="582">
        <f>基本情報入力シート!$L$16</f>
        <v>0</v>
      </c>
      <c r="B239" s="583">
        <f>基本情報入力シート!B270</f>
        <v>0</v>
      </c>
      <c r="C239" s="582">
        <f>基本情報入力シート!W270</f>
        <v>0</v>
      </c>
      <c r="D239" s="582">
        <f>基本情報入力シート!Z270</f>
        <v>0</v>
      </c>
      <c r="E239" s="582">
        <f>基本情報入力シート!$L$24</f>
        <v>0</v>
      </c>
      <c r="F239" s="582">
        <f>基本情報入力シート!$L$25</f>
        <v>0</v>
      </c>
      <c r="G239" s="582">
        <f>基本情報入力シート!L270</f>
        <v>0</v>
      </c>
      <c r="H239" s="582">
        <f>'別紙様式2-2（個票（４、５月））'!T248</f>
        <v>0</v>
      </c>
      <c r="I239" s="582">
        <f>'別紙様式2-2（個票（４、５月））'!O248</f>
        <v>0</v>
      </c>
      <c r="J239" s="582"/>
      <c r="K239" s="582">
        <f>'別紙様式2-3（個票（６月以降））'!T248</f>
        <v>0</v>
      </c>
      <c r="L239" s="582">
        <f>'別紙様式2-3（個票（６月以降））'!O248</f>
        <v>0</v>
      </c>
      <c r="M239" s="582"/>
    </row>
    <row r="240" spans="1:13">
      <c r="A240" s="582">
        <f>基本情報入力シート!$L$16</f>
        <v>0</v>
      </c>
      <c r="B240" s="583">
        <f>基本情報入力シート!B271</f>
        <v>0</v>
      </c>
      <c r="C240" s="582">
        <f>基本情報入力シート!W271</f>
        <v>0</v>
      </c>
      <c r="D240" s="582">
        <f>基本情報入力シート!Z271</f>
        <v>0</v>
      </c>
      <c r="E240" s="582">
        <f>基本情報入力シート!$L$24</f>
        <v>0</v>
      </c>
      <c r="F240" s="582">
        <f>基本情報入力シート!$L$25</f>
        <v>0</v>
      </c>
      <c r="G240" s="582">
        <f>基本情報入力シート!L271</f>
        <v>0</v>
      </c>
      <c r="H240" s="582">
        <f>'別紙様式2-2（個票（４、５月））'!T249</f>
        <v>0</v>
      </c>
      <c r="I240" s="582">
        <f>'別紙様式2-2（個票（４、５月））'!O249</f>
        <v>0</v>
      </c>
      <c r="J240" s="582"/>
      <c r="K240" s="582">
        <f>'別紙様式2-3（個票（６月以降））'!T249</f>
        <v>0</v>
      </c>
      <c r="L240" s="582">
        <f>'別紙様式2-3（個票（６月以降））'!O249</f>
        <v>0</v>
      </c>
      <c r="M240" s="582"/>
    </row>
    <row r="241" spans="1:13">
      <c r="A241" s="582">
        <f>基本情報入力シート!$L$16</f>
        <v>0</v>
      </c>
      <c r="B241" s="583">
        <f>基本情報入力シート!B272</f>
        <v>0</v>
      </c>
      <c r="C241" s="582">
        <f>基本情報入力シート!W272</f>
        <v>0</v>
      </c>
      <c r="D241" s="582">
        <f>基本情報入力シート!Z272</f>
        <v>0</v>
      </c>
      <c r="E241" s="582">
        <f>基本情報入力シート!$L$24</f>
        <v>0</v>
      </c>
      <c r="F241" s="582">
        <f>基本情報入力シート!$L$25</f>
        <v>0</v>
      </c>
      <c r="G241" s="582">
        <f>基本情報入力シート!L272</f>
        <v>0</v>
      </c>
      <c r="H241" s="582">
        <f>'別紙様式2-2（個票（４、５月））'!T250</f>
        <v>0</v>
      </c>
      <c r="I241" s="582">
        <f>'別紙様式2-2（個票（４、５月））'!O250</f>
        <v>0</v>
      </c>
      <c r="J241" s="582"/>
      <c r="K241" s="582">
        <f>'別紙様式2-3（個票（６月以降））'!T250</f>
        <v>0</v>
      </c>
      <c r="L241" s="582">
        <f>'別紙様式2-3（個票（６月以降））'!O250</f>
        <v>0</v>
      </c>
      <c r="M241" s="582"/>
    </row>
    <row r="242" spans="1:13">
      <c r="A242" s="582">
        <f>基本情報入力シート!$L$16</f>
        <v>0</v>
      </c>
      <c r="B242" s="583">
        <f>基本情報入力シート!B273</f>
        <v>0</v>
      </c>
      <c r="C242" s="582">
        <f>基本情報入力シート!W273</f>
        <v>0</v>
      </c>
      <c r="D242" s="582">
        <f>基本情報入力シート!Z273</f>
        <v>0</v>
      </c>
      <c r="E242" s="582">
        <f>基本情報入力シート!$L$24</f>
        <v>0</v>
      </c>
      <c r="F242" s="582">
        <f>基本情報入力シート!$L$25</f>
        <v>0</v>
      </c>
      <c r="G242" s="582">
        <f>基本情報入力シート!L273</f>
        <v>0</v>
      </c>
      <c r="H242" s="582">
        <f>'別紙様式2-2（個票（４、５月））'!T251</f>
        <v>0</v>
      </c>
      <c r="I242" s="582">
        <f>'別紙様式2-2（個票（４、５月））'!O251</f>
        <v>0</v>
      </c>
      <c r="J242" s="582"/>
      <c r="K242" s="582">
        <f>'別紙様式2-3（個票（６月以降））'!T251</f>
        <v>0</v>
      </c>
      <c r="L242" s="582">
        <f>'別紙様式2-3（個票（６月以降））'!O251</f>
        <v>0</v>
      </c>
      <c r="M242" s="582"/>
    </row>
    <row r="243" spans="1:13">
      <c r="A243" s="582">
        <f>基本情報入力シート!$L$16</f>
        <v>0</v>
      </c>
      <c r="B243" s="583">
        <f>基本情報入力シート!B274</f>
        <v>0</v>
      </c>
      <c r="C243" s="582">
        <f>基本情報入力シート!W274</f>
        <v>0</v>
      </c>
      <c r="D243" s="582">
        <f>基本情報入力シート!Z274</f>
        <v>0</v>
      </c>
      <c r="E243" s="582">
        <f>基本情報入力シート!$L$24</f>
        <v>0</v>
      </c>
      <c r="F243" s="582">
        <f>基本情報入力シート!$L$25</f>
        <v>0</v>
      </c>
      <c r="G243" s="582">
        <f>基本情報入力シート!L274</f>
        <v>0</v>
      </c>
      <c r="H243" s="582">
        <f>'別紙様式2-2（個票（４、５月））'!T252</f>
        <v>0</v>
      </c>
      <c r="I243" s="582">
        <f>'別紙様式2-2（個票（４、５月））'!O252</f>
        <v>0</v>
      </c>
      <c r="J243" s="582"/>
      <c r="K243" s="582">
        <f>'別紙様式2-3（個票（６月以降））'!T252</f>
        <v>0</v>
      </c>
      <c r="L243" s="582">
        <f>'別紙様式2-3（個票（６月以降））'!O252</f>
        <v>0</v>
      </c>
      <c r="M243" s="582"/>
    </row>
    <row r="244" spans="1:13">
      <c r="A244" s="582">
        <f>基本情報入力シート!$L$16</f>
        <v>0</v>
      </c>
      <c r="B244" s="583">
        <f>基本情報入力シート!B275</f>
        <v>0</v>
      </c>
      <c r="C244" s="582">
        <f>基本情報入力シート!W275</f>
        <v>0</v>
      </c>
      <c r="D244" s="582">
        <f>基本情報入力シート!Z275</f>
        <v>0</v>
      </c>
      <c r="E244" s="582">
        <f>基本情報入力シート!$L$24</f>
        <v>0</v>
      </c>
      <c r="F244" s="582">
        <f>基本情報入力シート!$L$25</f>
        <v>0</v>
      </c>
      <c r="G244" s="582">
        <f>基本情報入力シート!L275</f>
        <v>0</v>
      </c>
      <c r="H244" s="582">
        <f>'別紙様式2-2（個票（４、５月））'!T253</f>
        <v>0</v>
      </c>
      <c r="I244" s="582">
        <f>'別紙様式2-2（個票（４、５月））'!O253</f>
        <v>0</v>
      </c>
      <c r="J244" s="582"/>
      <c r="K244" s="582">
        <f>'別紙様式2-3（個票（６月以降））'!T253</f>
        <v>0</v>
      </c>
      <c r="L244" s="582">
        <f>'別紙様式2-3（個票（６月以降））'!O253</f>
        <v>0</v>
      </c>
      <c r="M244" s="582"/>
    </row>
    <row r="245" spans="1:13">
      <c r="A245" s="582">
        <f>基本情報入力シート!$L$16</f>
        <v>0</v>
      </c>
      <c r="B245" s="583">
        <f>基本情報入力シート!B276</f>
        <v>0</v>
      </c>
      <c r="C245" s="582">
        <f>基本情報入力シート!W276</f>
        <v>0</v>
      </c>
      <c r="D245" s="582">
        <f>基本情報入力シート!Z276</f>
        <v>0</v>
      </c>
      <c r="E245" s="582">
        <f>基本情報入力シート!$L$24</f>
        <v>0</v>
      </c>
      <c r="F245" s="582">
        <f>基本情報入力シート!$L$25</f>
        <v>0</v>
      </c>
      <c r="G245" s="582">
        <f>基本情報入力シート!L276</f>
        <v>0</v>
      </c>
      <c r="H245" s="582">
        <f>'別紙様式2-2（個票（４、５月））'!T254</f>
        <v>0</v>
      </c>
      <c r="I245" s="582">
        <f>'別紙様式2-2（個票（４、５月））'!O254</f>
        <v>0</v>
      </c>
      <c r="J245" s="582"/>
      <c r="K245" s="582">
        <f>'別紙様式2-3（個票（６月以降））'!T254</f>
        <v>0</v>
      </c>
      <c r="L245" s="582">
        <f>'別紙様式2-3（個票（６月以降））'!O254</f>
        <v>0</v>
      </c>
      <c r="M245" s="582"/>
    </row>
    <row r="246" spans="1:13">
      <c r="A246" s="582">
        <f>基本情報入力シート!$L$16</f>
        <v>0</v>
      </c>
      <c r="B246" s="583">
        <f>基本情報入力シート!B277</f>
        <v>0</v>
      </c>
      <c r="C246" s="582">
        <f>基本情報入力シート!W277</f>
        <v>0</v>
      </c>
      <c r="D246" s="582">
        <f>基本情報入力シート!Z277</f>
        <v>0</v>
      </c>
      <c r="E246" s="582">
        <f>基本情報入力シート!$L$24</f>
        <v>0</v>
      </c>
      <c r="F246" s="582">
        <f>基本情報入力シート!$L$25</f>
        <v>0</v>
      </c>
      <c r="G246" s="582">
        <f>基本情報入力シート!L277</f>
        <v>0</v>
      </c>
      <c r="H246" s="582">
        <f>'別紙様式2-2（個票（４、５月））'!T255</f>
        <v>0</v>
      </c>
      <c r="I246" s="582">
        <f>'別紙様式2-2（個票（４、５月））'!O255</f>
        <v>0</v>
      </c>
      <c r="J246" s="582"/>
      <c r="K246" s="582">
        <f>'別紙様式2-3（個票（６月以降））'!T255</f>
        <v>0</v>
      </c>
      <c r="L246" s="582">
        <f>'別紙様式2-3（個票（６月以降））'!O255</f>
        <v>0</v>
      </c>
      <c r="M246" s="582"/>
    </row>
    <row r="247" spans="1:13">
      <c r="A247" s="582">
        <f>基本情報入力シート!$L$16</f>
        <v>0</v>
      </c>
      <c r="B247" s="583">
        <f>基本情報入力シート!B278</f>
        <v>0</v>
      </c>
      <c r="C247" s="582">
        <f>基本情報入力シート!W278</f>
        <v>0</v>
      </c>
      <c r="D247" s="582">
        <f>基本情報入力シート!Z278</f>
        <v>0</v>
      </c>
      <c r="E247" s="582">
        <f>基本情報入力シート!$L$24</f>
        <v>0</v>
      </c>
      <c r="F247" s="582">
        <f>基本情報入力シート!$L$25</f>
        <v>0</v>
      </c>
      <c r="G247" s="582">
        <f>基本情報入力シート!L278</f>
        <v>0</v>
      </c>
      <c r="H247" s="582">
        <f>'別紙様式2-2（個票（４、５月））'!T256</f>
        <v>0</v>
      </c>
      <c r="I247" s="582">
        <f>'別紙様式2-2（個票（４、５月））'!O256</f>
        <v>0</v>
      </c>
      <c r="J247" s="582"/>
      <c r="K247" s="582">
        <f>'別紙様式2-3（個票（６月以降））'!T256</f>
        <v>0</v>
      </c>
      <c r="L247" s="582">
        <f>'別紙様式2-3（個票（６月以降））'!O256</f>
        <v>0</v>
      </c>
      <c r="M247" s="582"/>
    </row>
    <row r="248" spans="1:13">
      <c r="A248" s="582">
        <f>基本情報入力シート!$L$16</f>
        <v>0</v>
      </c>
      <c r="B248" s="583">
        <f>基本情報入力シート!B279</f>
        <v>0</v>
      </c>
      <c r="C248" s="582">
        <f>基本情報入力シート!W279</f>
        <v>0</v>
      </c>
      <c r="D248" s="582">
        <f>基本情報入力シート!Z279</f>
        <v>0</v>
      </c>
      <c r="E248" s="582">
        <f>基本情報入力シート!$L$24</f>
        <v>0</v>
      </c>
      <c r="F248" s="582">
        <f>基本情報入力シート!$L$25</f>
        <v>0</v>
      </c>
      <c r="G248" s="582">
        <f>基本情報入力シート!L279</f>
        <v>0</v>
      </c>
      <c r="H248" s="582">
        <f>'別紙様式2-2（個票（４、５月））'!T257</f>
        <v>0</v>
      </c>
      <c r="I248" s="582">
        <f>'別紙様式2-2（個票（４、５月））'!O257</f>
        <v>0</v>
      </c>
      <c r="J248" s="582"/>
      <c r="K248" s="582">
        <f>'別紙様式2-3（個票（６月以降））'!T257</f>
        <v>0</v>
      </c>
      <c r="L248" s="582">
        <f>'別紙様式2-3（個票（６月以降））'!O257</f>
        <v>0</v>
      </c>
      <c r="M248" s="582"/>
    </row>
    <row r="249" spans="1:13">
      <c r="A249" s="582">
        <f>基本情報入力シート!$L$16</f>
        <v>0</v>
      </c>
      <c r="B249" s="583">
        <f>基本情報入力シート!B280</f>
        <v>0</v>
      </c>
      <c r="C249" s="582">
        <f>基本情報入力シート!W280</f>
        <v>0</v>
      </c>
      <c r="D249" s="582">
        <f>基本情報入力シート!Z280</f>
        <v>0</v>
      </c>
      <c r="E249" s="582">
        <f>基本情報入力シート!$L$24</f>
        <v>0</v>
      </c>
      <c r="F249" s="582">
        <f>基本情報入力シート!$L$25</f>
        <v>0</v>
      </c>
      <c r="G249" s="582">
        <f>基本情報入力シート!L280</f>
        <v>0</v>
      </c>
      <c r="H249" s="582">
        <f>'別紙様式2-2（個票（４、５月））'!T258</f>
        <v>0</v>
      </c>
      <c r="I249" s="582">
        <f>'別紙様式2-2（個票（４、５月））'!O258</f>
        <v>0</v>
      </c>
      <c r="J249" s="582"/>
      <c r="K249" s="582">
        <f>'別紙様式2-3（個票（６月以降））'!T258</f>
        <v>0</v>
      </c>
      <c r="L249" s="582">
        <f>'別紙様式2-3（個票（６月以降））'!O258</f>
        <v>0</v>
      </c>
      <c r="M249" s="582"/>
    </row>
    <row r="250" spans="1:13">
      <c r="A250" s="582">
        <f>基本情報入力シート!$L$16</f>
        <v>0</v>
      </c>
      <c r="B250" s="583">
        <f>基本情報入力シート!B281</f>
        <v>0</v>
      </c>
      <c r="C250" s="582">
        <f>基本情報入力シート!W281</f>
        <v>0</v>
      </c>
      <c r="D250" s="582">
        <f>基本情報入力シート!Z281</f>
        <v>0</v>
      </c>
      <c r="E250" s="582">
        <f>基本情報入力シート!$L$24</f>
        <v>0</v>
      </c>
      <c r="F250" s="582">
        <f>基本情報入力シート!$L$25</f>
        <v>0</v>
      </c>
      <c r="G250" s="582">
        <f>基本情報入力シート!L281</f>
        <v>0</v>
      </c>
      <c r="H250" s="582">
        <f>'別紙様式2-2（個票（４、５月））'!T259</f>
        <v>0</v>
      </c>
      <c r="I250" s="582">
        <f>'別紙様式2-2（個票（４、５月））'!O259</f>
        <v>0</v>
      </c>
      <c r="J250" s="582"/>
      <c r="K250" s="582">
        <f>'別紙様式2-3（個票（６月以降））'!T259</f>
        <v>0</v>
      </c>
      <c r="L250" s="582">
        <f>'別紙様式2-3（個票（６月以降））'!O259</f>
        <v>0</v>
      </c>
      <c r="M250" s="582"/>
    </row>
    <row r="251" spans="1:13">
      <c r="A251" s="582">
        <f>基本情報入力シート!$L$16</f>
        <v>0</v>
      </c>
      <c r="B251" s="583">
        <f>基本情報入力シート!B282</f>
        <v>0</v>
      </c>
      <c r="C251" s="582">
        <f>基本情報入力シート!W282</f>
        <v>0</v>
      </c>
      <c r="D251" s="582">
        <f>基本情報入力シート!Z282</f>
        <v>0</v>
      </c>
      <c r="E251" s="582">
        <f>基本情報入力シート!$L$24</f>
        <v>0</v>
      </c>
      <c r="F251" s="582">
        <f>基本情報入力シート!$L$25</f>
        <v>0</v>
      </c>
      <c r="G251" s="582">
        <f>基本情報入力シート!L282</f>
        <v>0</v>
      </c>
      <c r="H251" s="582">
        <f>'別紙様式2-2（個票（４、５月））'!T260</f>
        <v>0</v>
      </c>
      <c r="I251" s="582">
        <f>'別紙様式2-2（個票（４、５月））'!O260</f>
        <v>0</v>
      </c>
      <c r="J251" s="582"/>
      <c r="K251" s="582">
        <f>'別紙様式2-3（個票（６月以降））'!T260</f>
        <v>0</v>
      </c>
      <c r="L251" s="582">
        <f>'別紙様式2-3（個票（６月以降））'!O260</f>
        <v>0</v>
      </c>
      <c r="M251" s="582"/>
    </row>
    <row r="252" spans="1:13">
      <c r="A252" s="582">
        <f>基本情報入力シート!$L$16</f>
        <v>0</v>
      </c>
      <c r="B252" s="583">
        <f>基本情報入力シート!B283</f>
        <v>0</v>
      </c>
      <c r="C252" s="582">
        <f>基本情報入力シート!W283</f>
        <v>0</v>
      </c>
      <c r="D252" s="582">
        <f>基本情報入力シート!Z283</f>
        <v>0</v>
      </c>
      <c r="E252" s="582">
        <f>基本情報入力シート!$L$24</f>
        <v>0</v>
      </c>
      <c r="F252" s="582">
        <f>基本情報入力シート!$L$25</f>
        <v>0</v>
      </c>
      <c r="G252" s="582">
        <f>基本情報入力シート!L283</f>
        <v>0</v>
      </c>
      <c r="H252" s="582">
        <f>'別紙様式2-2（個票（４、５月））'!T261</f>
        <v>0</v>
      </c>
      <c r="I252" s="582">
        <f>'別紙様式2-2（個票（４、５月））'!O261</f>
        <v>0</v>
      </c>
      <c r="J252" s="582"/>
      <c r="K252" s="582">
        <f>'別紙様式2-3（個票（６月以降））'!T261</f>
        <v>0</v>
      </c>
      <c r="L252" s="582">
        <f>'別紙様式2-3（個票（６月以降））'!O261</f>
        <v>0</v>
      </c>
      <c r="M252" s="582"/>
    </row>
    <row r="253" spans="1:13">
      <c r="A253" s="582">
        <f>基本情報入力シート!$L$16</f>
        <v>0</v>
      </c>
      <c r="B253" s="583">
        <f>基本情報入力シート!B284</f>
        <v>0</v>
      </c>
      <c r="C253" s="582">
        <f>基本情報入力シート!W284</f>
        <v>0</v>
      </c>
      <c r="D253" s="582">
        <f>基本情報入力シート!Z284</f>
        <v>0</v>
      </c>
      <c r="E253" s="582">
        <f>基本情報入力シート!$L$24</f>
        <v>0</v>
      </c>
      <c r="F253" s="582">
        <f>基本情報入力シート!$L$25</f>
        <v>0</v>
      </c>
      <c r="G253" s="582">
        <f>基本情報入力シート!L284</f>
        <v>0</v>
      </c>
      <c r="H253" s="582">
        <f>'別紙様式2-2（個票（４、５月））'!T262</f>
        <v>0</v>
      </c>
      <c r="I253" s="582">
        <f>'別紙様式2-2（個票（４、５月））'!O262</f>
        <v>0</v>
      </c>
      <c r="J253" s="582"/>
      <c r="K253" s="582">
        <f>'別紙様式2-3（個票（６月以降））'!T262</f>
        <v>0</v>
      </c>
      <c r="L253" s="582">
        <f>'別紙様式2-3（個票（６月以降））'!O262</f>
        <v>0</v>
      </c>
      <c r="M253" s="582"/>
    </row>
    <row r="254" spans="1:13">
      <c r="A254" s="582">
        <f>基本情報入力シート!$L$16</f>
        <v>0</v>
      </c>
      <c r="B254" s="583">
        <f>基本情報入力シート!B285</f>
        <v>0</v>
      </c>
      <c r="C254" s="582">
        <f>基本情報入力シート!W285</f>
        <v>0</v>
      </c>
      <c r="D254" s="582">
        <f>基本情報入力シート!Z285</f>
        <v>0</v>
      </c>
      <c r="E254" s="582">
        <f>基本情報入力シート!$L$24</f>
        <v>0</v>
      </c>
      <c r="F254" s="582">
        <f>基本情報入力シート!$L$25</f>
        <v>0</v>
      </c>
      <c r="G254" s="582">
        <f>基本情報入力シート!L285</f>
        <v>0</v>
      </c>
      <c r="H254" s="582">
        <f>'別紙様式2-2（個票（４、５月））'!T263</f>
        <v>0</v>
      </c>
      <c r="I254" s="582">
        <f>'別紙様式2-2（個票（４、５月））'!O263</f>
        <v>0</v>
      </c>
      <c r="J254" s="582"/>
      <c r="K254" s="582">
        <f>'別紙様式2-3（個票（６月以降））'!T263</f>
        <v>0</v>
      </c>
      <c r="L254" s="582">
        <f>'別紙様式2-3（個票（６月以降））'!O263</f>
        <v>0</v>
      </c>
      <c r="M254" s="582"/>
    </row>
    <row r="255" spans="1:13">
      <c r="A255" s="582">
        <f>基本情報入力シート!$L$16</f>
        <v>0</v>
      </c>
      <c r="B255" s="583">
        <f>基本情報入力シート!B286</f>
        <v>0</v>
      </c>
      <c r="C255" s="582">
        <f>基本情報入力シート!W286</f>
        <v>0</v>
      </c>
      <c r="D255" s="582">
        <f>基本情報入力シート!Z286</f>
        <v>0</v>
      </c>
      <c r="E255" s="582">
        <f>基本情報入力シート!$L$24</f>
        <v>0</v>
      </c>
      <c r="F255" s="582">
        <f>基本情報入力シート!$L$25</f>
        <v>0</v>
      </c>
      <c r="G255" s="582">
        <f>基本情報入力シート!L286</f>
        <v>0</v>
      </c>
      <c r="H255" s="582">
        <f>'別紙様式2-2（個票（４、５月））'!T264</f>
        <v>0</v>
      </c>
      <c r="I255" s="582">
        <f>'別紙様式2-2（個票（４、５月））'!O264</f>
        <v>0</v>
      </c>
      <c r="J255" s="582"/>
      <c r="K255" s="582">
        <f>'別紙様式2-3（個票（６月以降））'!T264</f>
        <v>0</v>
      </c>
      <c r="L255" s="582">
        <f>'別紙様式2-3（個票（６月以降））'!O264</f>
        <v>0</v>
      </c>
      <c r="M255" s="582"/>
    </row>
    <row r="256" spans="1:13">
      <c r="A256" s="582">
        <f>基本情報入力シート!$L$16</f>
        <v>0</v>
      </c>
      <c r="B256" s="583">
        <f>基本情報入力シート!B287</f>
        <v>0</v>
      </c>
      <c r="C256" s="582">
        <f>基本情報入力シート!W287</f>
        <v>0</v>
      </c>
      <c r="D256" s="582">
        <f>基本情報入力シート!Z287</f>
        <v>0</v>
      </c>
      <c r="E256" s="582">
        <f>基本情報入力シート!$L$24</f>
        <v>0</v>
      </c>
      <c r="F256" s="582">
        <f>基本情報入力シート!$L$25</f>
        <v>0</v>
      </c>
      <c r="G256" s="582">
        <f>基本情報入力シート!L287</f>
        <v>0</v>
      </c>
      <c r="H256" s="582">
        <f>'別紙様式2-2（個票（４、５月））'!T265</f>
        <v>0</v>
      </c>
      <c r="I256" s="582">
        <f>'別紙様式2-2（個票（４、５月））'!O265</f>
        <v>0</v>
      </c>
      <c r="J256" s="582"/>
      <c r="K256" s="582">
        <f>'別紙様式2-3（個票（６月以降））'!T265</f>
        <v>0</v>
      </c>
      <c r="L256" s="582">
        <f>'別紙様式2-3（個票（６月以降））'!O265</f>
        <v>0</v>
      </c>
      <c r="M256" s="582"/>
    </row>
    <row r="257" spans="1:13">
      <c r="A257" s="582">
        <f>基本情報入力シート!$L$16</f>
        <v>0</v>
      </c>
      <c r="B257" s="583">
        <f>基本情報入力シート!B288</f>
        <v>0</v>
      </c>
      <c r="C257" s="582">
        <f>基本情報入力シート!W288</f>
        <v>0</v>
      </c>
      <c r="D257" s="582">
        <f>基本情報入力シート!Z288</f>
        <v>0</v>
      </c>
      <c r="E257" s="582">
        <f>基本情報入力シート!$L$24</f>
        <v>0</v>
      </c>
      <c r="F257" s="582">
        <f>基本情報入力シート!$L$25</f>
        <v>0</v>
      </c>
      <c r="G257" s="582">
        <f>基本情報入力シート!L288</f>
        <v>0</v>
      </c>
      <c r="H257" s="582">
        <f>'別紙様式2-2（個票（４、５月））'!T266</f>
        <v>0</v>
      </c>
      <c r="I257" s="582">
        <f>'別紙様式2-2（個票（４、５月））'!O266</f>
        <v>0</v>
      </c>
      <c r="J257" s="582"/>
      <c r="K257" s="582">
        <f>'別紙様式2-3（個票（６月以降））'!T266</f>
        <v>0</v>
      </c>
      <c r="L257" s="582">
        <f>'別紙様式2-3（個票（６月以降））'!O266</f>
        <v>0</v>
      </c>
      <c r="M257" s="582"/>
    </row>
    <row r="258" spans="1:13">
      <c r="A258" s="582">
        <f>基本情報入力シート!$L$16</f>
        <v>0</v>
      </c>
      <c r="B258" s="583">
        <f>基本情報入力シート!B289</f>
        <v>0</v>
      </c>
      <c r="C258" s="582">
        <f>基本情報入力シート!W289</f>
        <v>0</v>
      </c>
      <c r="D258" s="582">
        <f>基本情報入力シート!Z289</f>
        <v>0</v>
      </c>
      <c r="E258" s="582">
        <f>基本情報入力シート!$L$24</f>
        <v>0</v>
      </c>
      <c r="F258" s="582">
        <f>基本情報入力シート!$L$25</f>
        <v>0</v>
      </c>
      <c r="G258" s="582">
        <f>基本情報入力シート!L289</f>
        <v>0</v>
      </c>
      <c r="H258" s="582">
        <f>'別紙様式2-2（個票（４、５月））'!T267</f>
        <v>0</v>
      </c>
      <c r="I258" s="582">
        <f>'別紙様式2-2（個票（４、５月））'!O267</f>
        <v>0</v>
      </c>
      <c r="J258" s="582"/>
      <c r="K258" s="582">
        <f>'別紙様式2-3（個票（６月以降））'!T267</f>
        <v>0</v>
      </c>
      <c r="L258" s="582">
        <f>'別紙様式2-3（個票（６月以降））'!O267</f>
        <v>0</v>
      </c>
      <c r="M258" s="582"/>
    </row>
    <row r="259" spans="1:13">
      <c r="A259" s="582">
        <f>基本情報入力シート!$L$16</f>
        <v>0</v>
      </c>
      <c r="B259" s="583">
        <f>基本情報入力シート!B290</f>
        <v>0</v>
      </c>
      <c r="C259" s="582">
        <f>基本情報入力シート!W290</f>
        <v>0</v>
      </c>
      <c r="D259" s="582">
        <f>基本情報入力シート!Z290</f>
        <v>0</v>
      </c>
      <c r="E259" s="582">
        <f>基本情報入力シート!$L$24</f>
        <v>0</v>
      </c>
      <c r="F259" s="582">
        <f>基本情報入力シート!$L$25</f>
        <v>0</v>
      </c>
      <c r="G259" s="582">
        <f>基本情報入力シート!L290</f>
        <v>0</v>
      </c>
      <c r="H259" s="582">
        <f>'別紙様式2-2（個票（４、５月））'!T268</f>
        <v>0</v>
      </c>
      <c r="I259" s="582">
        <f>'別紙様式2-2（個票（４、５月））'!O268</f>
        <v>0</v>
      </c>
      <c r="J259" s="582"/>
      <c r="K259" s="582">
        <f>'別紙様式2-3（個票（６月以降））'!T268</f>
        <v>0</v>
      </c>
      <c r="L259" s="582">
        <f>'別紙様式2-3（個票（６月以降））'!O268</f>
        <v>0</v>
      </c>
      <c r="M259" s="582"/>
    </row>
    <row r="260" spans="1:13">
      <c r="A260" s="582">
        <f>基本情報入力シート!$L$16</f>
        <v>0</v>
      </c>
      <c r="B260" s="583">
        <f>基本情報入力シート!B291</f>
        <v>0</v>
      </c>
      <c r="C260" s="582">
        <f>基本情報入力シート!W291</f>
        <v>0</v>
      </c>
      <c r="D260" s="582">
        <f>基本情報入力シート!Z291</f>
        <v>0</v>
      </c>
      <c r="E260" s="582">
        <f>基本情報入力シート!$L$24</f>
        <v>0</v>
      </c>
      <c r="F260" s="582">
        <f>基本情報入力シート!$L$25</f>
        <v>0</v>
      </c>
      <c r="G260" s="582">
        <f>基本情報入力シート!L291</f>
        <v>0</v>
      </c>
      <c r="H260" s="582">
        <f>'別紙様式2-2（個票（４、５月））'!T269</f>
        <v>0</v>
      </c>
      <c r="I260" s="582">
        <f>'別紙様式2-2（個票（４、５月））'!O269</f>
        <v>0</v>
      </c>
      <c r="J260" s="582"/>
      <c r="K260" s="582">
        <f>'別紙様式2-3（個票（６月以降））'!T269</f>
        <v>0</v>
      </c>
      <c r="L260" s="582">
        <f>'別紙様式2-3（個票（６月以降））'!O269</f>
        <v>0</v>
      </c>
      <c r="M260" s="582"/>
    </row>
    <row r="261" spans="1:13">
      <c r="A261" s="582">
        <f>基本情報入力シート!$L$16</f>
        <v>0</v>
      </c>
      <c r="B261" s="583">
        <f>基本情報入力シート!B292</f>
        <v>0</v>
      </c>
      <c r="C261" s="582">
        <f>基本情報入力シート!W292</f>
        <v>0</v>
      </c>
      <c r="D261" s="582">
        <f>基本情報入力シート!Z292</f>
        <v>0</v>
      </c>
      <c r="E261" s="582">
        <f>基本情報入力シート!$L$24</f>
        <v>0</v>
      </c>
      <c r="F261" s="582">
        <f>基本情報入力シート!$L$25</f>
        <v>0</v>
      </c>
      <c r="G261" s="582">
        <f>基本情報入力シート!L292</f>
        <v>0</v>
      </c>
      <c r="H261" s="582">
        <f>'別紙様式2-2（個票（４、５月））'!T270</f>
        <v>0</v>
      </c>
      <c r="I261" s="582">
        <f>'別紙様式2-2（個票（４、５月））'!O270</f>
        <v>0</v>
      </c>
      <c r="J261" s="582"/>
      <c r="K261" s="582">
        <f>'別紙様式2-3（個票（６月以降））'!T270</f>
        <v>0</v>
      </c>
      <c r="L261" s="582">
        <f>'別紙様式2-3（個票（６月以降））'!O270</f>
        <v>0</v>
      </c>
      <c r="M261" s="582"/>
    </row>
    <row r="262" spans="1:13">
      <c r="A262" s="582">
        <f>基本情報入力シート!$L$16</f>
        <v>0</v>
      </c>
      <c r="B262" s="583">
        <f>基本情報入力シート!B293</f>
        <v>0</v>
      </c>
      <c r="C262" s="582">
        <f>基本情報入力シート!W293</f>
        <v>0</v>
      </c>
      <c r="D262" s="582">
        <f>基本情報入力シート!Z293</f>
        <v>0</v>
      </c>
      <c r="E262" s="582">
        <f>基本情報入力シート!$L$24</f>
        <v>0</v>
      </c>
      <c r="F262" s="582">
        <f>基本情報入力シート!$L$25</f>
        <v>0</v>
      </c>
      <c r="G262" s="582">
        <f>基本情報入力シート!L293</f>
        <v>0</v>
      </c>
      <c r="H262" s="582">
        <f>'別紙様式2-2（個票（４、５月））'!T271</f>
        <v>0</v>
      </c>
      <c r="I262" s="582">
        <f>'別紙様式2-2（個票（４、５月））'!O271</f>
        <v>0</v>
      </c>
      <c r="J262" s="582"/>
      <c r="K262" s="582">
        <f>'別紙様式2-3（個票（６月以降））'!T271</f>
        <v>0</v>
      </c>
      <c r="L262" s="582">
        <f>'別紙様式2-3（個票（６月以降））'!O271</f>
        <v>0</v>
      </c>
      <c r="M262" s="582"/>
    </row>
    <row r="263" spans="1:13">
      <c r="A263" s="582">
        <f>基本情報入力シート!$L$16</f>
        <v>0</v>
      </c>
      <c r="B263" s="583">
        <f>基本情報入力シート!B294</f>
        <v>0</v>
      </c>
      <c r="C263" s="582">
        <f>基本情報入力シート!W294</f>
        <v>0</v>
      </c>
      <c r="D263" s="582">
        <f>基本情報入力シート!Z294</f>
        <v>0</v>
      </c>
      <c r="E263" s="582">
        <f>基本情報入力シート!$L$24</f>
        <v>0</v>
      </c>
      <c r="F263" s="582">
        <f>基本情報入力シート!$L$25</f>
        <v>0</v>
      </c>
      <c r="G263" s="582">
        <f>基本情報入力シート!L294</f>
        <v>0</v>
      </c>
      <c r="H263" s="582">
        <f>'別紙様式2-2（個票（４、５月））'!T272</f>
        <v>0</v>
      </c>
      <c r="I263" s="582">
        <f>'別紙様式2-2（個票（４、５月））'!O272</f>
        <v>0</v>
      </c>
      <c r="J263" s="582"/>
      <c r="K263" s="582">
        <f>'別紙様式2-3（個票（６月以降））'!T272</f>
        <v>0</v>
      </c>
      <c r="L263" s="582">
        <f>'別紙様式2-3（個票（６月以降））'!O272</f>
        <v>0</v>
      </c>
      <c r="M263" s="582"/>
    </row>
    <row r="264" spans="1:13">
      <c r="A264" s="582">
        <f>基本情報入力シート!$L$16</f>
        <v>0</v>
      </c>
      <c r="B264" s="583">
        <f>基本情報入力シート!B295</f>
        <v>0</v>
      </c>
      <c r="C264" s="582">
        <f>基本情報入力シート!W295</f>
        <v>0</v>
      </c>
      <c r="D264" s="582">
        <f>基本情報入力シート!Z295</f>
        <v>0</v>
      </c>
      <c r="E264" s="582">
        <f>基本情報入力シート!$L$24</f>
        <v>0</v>
      </c>
      <c r="F264" s="582">
        <f>基本情報入力シート!$L$25</f>
        <v>0</v>
      </c>
      <c r="G264" s="582">
        <f>基本情報入力シート!L295</f>
        <v>0</v>
      </c>
      <c r="H264" s="582">
        <f>'別紙様式2-2（個票（４、５月））'!T273</f>
        <v>0</v>
      </c>
      <c r="I264" s="582">
        <f>'別紙様式2-2（個票（４、５月））'!O273</f>
        <v>0</v>
      </c>
      <c r="J264" s="582"/>
      <c r="K264" s="582">
        <f>'別紙様式2-3（個票（６月以降））'!T273</f>
        <v>0</v>
      </c>
      <c r="L264" s="582">
        <f>'別紙様式2-3（個票（６月以降））'!O273</f>
        <v>0</v>
      </c>
      <c r="M264" s="582"/>
    </row>
    <row r="265" spans="1:13">
      <c r="A265" s="582">
        <f>基本情報入力シート!$L$16</f>
        <v>0</v>
      </c>
      <c r="B265" s="583">
        <f>基本情報入力シート!B296</f>
        <v>0</v>
      </c>
      <c r="C265" s="582">
        <f>基本情報入力シート!W296</f>
        <v>0</v>
      </c>
      <c r="D265" s="582">
        <f>基本情報入力シート!Z296</f>
        <v>0</v>
      </c>
      <c r="E265" s="582">
        <f>基本情報入力シート!$L$24</f>
        <v>0</v>
      </c>
      <c r="F265" s="582">
        <f>基本情報入力シート!$L$25</f>
        <v>0</v>
      </c>
      <c r="G265" s="582">
        <f>基本情報入力シート!L296</f>
        <v>0</v>
      </c>
      <c r="H265" s="582">
        <f>'別紙様式2-2（個票（４、５月））'!T274</f>
        <v>0</v>
      </c>
      <c r="I265" s="582">
        <f>'別紙様式2-2（個票（４、５月））'!O274</f>
        <v>0</v>
      </c>
      <c r="J265" s="582"/>
      <c r="K265" s="582">
        <f>'別紙様式2-3（個票（６月以降））'!T274</f>
        <v>0</v>
      </c>
      <c r="L265" s="582">
        <f>'別紙様式2-3（個票（６月以降））'!O274</f>
        <v>0</v>
      </c>
      <c r="M265" s="582"/>
    </row>
    <row r="266" spans="1:13">
      <c r="A266" s="582">
        <f>基本情報入力シート!$L$16</f>
        <v>0</v>
      </c>
      <c r="B266" s="583">
        <f>基本情報入力シート!B297</f>
        <v>0</v>
      </c>
      <c r="C266" s="582">
        <f>基本情報入力シート!W297</f>
        <v>0</v>
      </c>
      <c r="D266" s="582">
        <f>基本情報入力シート!Z297</f>
        <v>0</v>
      </c>
      <c r="E266" s="582">
        <f>基本情報入力シート!$L$24</f>
        <v>0</v>
      </c>
      <c r="F266" s="582">
        <f>基本情報入力シート!$L$25</f>
        <v>0</v>
      </c>
      <c r="G266" s="582">
        <f>基本情報入力シート!L297</f>
        <v>0</v>
      </c>
      <c r="H266" s="582">
        <f>'別紙様式2-2（個票（４、５月））'!T275</f>
        <v>0</v>
      </c>
      <c r="I266" s="582">
        <f>'別紙様式2-2（個票（４、５月））'!O275</f>
        <v>0</v>
      </c>
      <c r="J266" s="582"/>
      <c r="K266" s="582">
        <f>'別紙様式2-3（個票（６月以降））'!T275</f>
        <v>0</v>
      </c>
      <c r="L266" s="582">
        <f>'別紙様式2-3（個票（６月以降））'!O275</f>
        <v>0</v>
      </c>
      <c r="M266" s="582"/>
    </row>
    <row r="267" spans="1:13">
      <c r="A267" s="582">
        <f>基本情報入力シート!$L$16</f>
        <v>0</v>
      </c>
      <c r="B267" s="583">
        <f>基本情報入力シート!B298</f>
        <v>0</v>
      </c>
      <c r="C267" s="582">
        <f>基本情報入力シート!W298</f>
        <v>0</v>
      </c>
      <c r="D267" s="582">
        <f>基本情報入力シート!Z298</f>
        <v>0</v>
      </c>
      <c r="E267" s="582">
        <f>基本情報入力シート!$L$24</f>
        <v>0</v>
      </c>
      <c r="F267" s="582">
        <f>基本情報入力シート!$L$25</f>
        <v>0</v>
      </c>
      <c r="G267" s="582">
        <f>基本情報入力シート!L298</f>
        <v>0</v>
      </c>
      <c r="H267" s="582">
        <f>'別紙様式2-2（個票（４、５月））'!T276</f>
        <v>0</v>
      </c>
      <c r="I267" s="582">
        <f>'別紙様式2-2（個票（４、５月））'!O276</f>
        <v>0</v>
      </c>
      <c r="J267" s="582"/>
      <c r="K267" s="582">
        <f>'別紙様式2-3（個票（６月以降））'!T276</f>
        <v>0</v>
      </c>
      <c r="L267" s="582">
        <f>'別紙様式2-3（個票（６月以降））'!O276</f>
        <v>0</v>
      </c>
      <c r="M267" s="582"/>
    </row>
    <row r="268" spans="1:13">
      <c r="A268" s="582">
        <f>基本情報入力シート!$L$16</f>
        <v>0</v>
      </c>
      <c r="B268" s="583">
        <f>基本情報入力シート!B299</f>
        <v>0</v>
      </c>
      <c r="C268" s="582">
        <f>基本情報入力シート!W299</f>
        <v>0</v>
      </c>
      <c r="D268" s="582">
        <f>基本情報入力シート!Z299</f>
        <v>0</v>
      </c>
      <c r="E268" s="582">
        <f>基本情報入力シート!$L$24</f>
        <v>0</v>
      </c>
      <c r="F268" s="582">
        <f>基本情報入力シート!$L$25</f>
        <v>0</v>
      </c>
      <c r="G268" s="582">
        <f>基本情報入力シート!L299</f>
        <v>0</v>
      </c>
      <c r="H268" s="582">
        <f>'別紙様式2-2（個票（４、５月））'!T277</f>
        <v>0</v>
      </c>
      <c r="I268" s="582">
        <f>'別紙様式2-2（個票（４、５月））'!O277</f>
        <v>0</v>
      </c>
      <c r="J268" s="582"/>
      <c r="K268" s="582">
        <f>'別紙様式2-3（個票（６月以降））'!T277</f>
        <v>0</v>
      </c>
      <c r="L268" s="582">
        <f>'別紙様式2-3（個票（６月以降））'!O277</f>
        <v>0</v>
      </c>
      <c r="M268" s="582"/>
    </row>
    <row r="269" spans="1:13">
      <c r="A269" s="582">
        <f>基本情報入力シート!$L$16</f>
        <v>0</v>
      </c>
      <c r="B269" s="583">
        <f>基本情報入力シート!B300</f>
        <v>0</v>
      </c>
      <c r="C269" s="582">
        <f>基本情報入力シート!W300</f>
        <v>0</v>
      </c>
      <c r="D269" s="582">
        <f>基本情報入力シート!Z300</f>
        <v>0</v>
      </c>
      <c r="E269" s="582">
        <f>基本情報入力シート!$L$24</f>
        <v>0</v>
      </c>
      <c r="F269" s="582">
        <f>基本情報入力シート!$L$25</f>
        <v>0</v>
      </c>
      <c r="G269" s="582">
        <f>基本情報入力シート!L300</f>
        <v>0</v>
      </c>
      <c r="H269" s="582">
        <f>'別紙様式2-2（個票（４、５月））'!T278</f>
        <v>0</v>
      </c>
      <c r="I269" s="582">
        <f>'別紙様式2-2（個票（４、５月））'!O278</f>
        <v>0</v>
      </c>
      <c r="J269" s="582"/>
      <c r="K269" s="582">
        <f>'別紙様式2-3（個票（６月以降））'!T278</f>
        <v>0</v>
      </c>
      <c r="L269" s="582">
        <f>'別紙様式2-3（個票（６月以降））'!O278</f>
        <v>0</v>
      </c>
      <c r="M269" s="582"/>
    </row>
    <row r="270" spans="1:13">
      <c r="A270" s="582">
        <f>基本情報入力シート!$L$16</f>
        <v>0</v>
      </c>
      <c r="B270" s="583">
        <f>基本情報入力シート!B301</f>
        <v>0</v>
      </c>
      <c r="C270" s="582">
        <f>基本情報入力シート!W301</f>
        <v>0</v>
      </c>
      <c r="D270" s="582">
        <f>基本情報入力シート!Z301</f>
        <v>0</v>
      </c>
      <c r="E270" s="582">
        <f>基本情報入力シート!$L$24</f>
        <v>0</v>
      </c>
      <c r="F270" s="582">
        <f>基本情報入力シート!$L$25</f>
        <v>0</v>
      </c>
      <c r="G270" s="582">
        <f>基本情報入力シート!L301</f>
        <v>0</v>
      </c>
      <c r="H270" s="582">
        <f>'別紙様式2-2（個票（４、５月））'!T279</f>
        <v>0</v>
      </c>
      <c r="I270" s="582">
        <f>'別紙様式2-2（個票（４、５月））'!O279</f>
        <v>0</v>
      </c>
      <c r="J270" s="582"/>
      <c r="K270" s="582">
        <f>'別紙様式2-3（個票（６月以降））'!T279</f>
        <v>0</v>
      </c>
      <c r="L270" s="582">
        <f>'別紙様式2-3（個票（６月以降））'!O279</f>
        <v>0</v>
      </c>
      <c r="M270" s="582"/>
    </row>
    <row r="271" spans="1:13">
      <c r="A271" s="582">
        <f>基本情報入力シート!$L$16</f>
        <v>0</v>
      </c>
      <c r="B271" s="583">
        <f>基本情報入力シート!B302</f>
        <v>0</v>
      </c>
      <c r="C271" s="582">
        <f>基本情報入力シート!W302</f>
        <v>0</v>
      </c>
      <c r="D271" s="582">
        <f>基本情報入力シート!Z302</f>
        <v>0</v>
      </c>
      <c r="E271" s="582">
        <f>基本情報入力シート!$L$24</f>
        <v>0</v>
      </c>
      <c r="F271" s="582">
        <f>基本情報入力シート!$L$25</f>
        <v>0</v>
      </c>
      <c r="G271" s="582">
        <f>基本情報入力シート!L302</f>
        <v>0</v>
      </c>
      <c r="H271" s="582">
        <f>'別紙様式2-2（個票（４、５月））'!T280</f>
        <v>0</v>
      </c>
      <c r="I271" s="582">
        <f>'別紙様式2-2（個票（４、５月））'!O280</f>
        <v>0</v>
      </c>
      <c r="J271" s="582"/>
      <c r="K271" s="582">
        <f>'別紙様式2-3（個票（６月以降））'!T280</f>
        <v>0</v>
      </c>
      <c r="L271" s="582">
        <f>'別紙様式2-3（個票（６月以降））'!O280</f>
        <v>0</v>
      </c>
      <c r="M271" s="582"/>
    </row>
    <row r="272" spans="1:13">
      <c r="A272" s="582">
        <f>基本情報入力シート!$L$16</f>
        <v>0</v>
      </c>
      <c r="B272" s="583">
        <f>基本情報入力シート!B303</f>
        <v>0</v>
      </c>
      <c r="C272" s="582">
        <f>基本情報入力シート!W303</f>
        <v>0</v>
      </c>
      <c r="D272" s="582">
        <f>基本情報入力シート!Z303</f>
        <v>0</v>
      </c>
      <c r="E272" s="582">
        <f>基本情報入力シート!$L$24</f>
        <v>0</v>
      </c>
      <c r="F272" s="582">
        <f>基本情報入力シート!$L$25</f>
        <v>0</v>
      </c>
      <c r="G272" s="582">
        <f>基本情報入力シート!L303</f>
        <v>0</v>
      </c>
      <c r="H272" s="582">
        <f>'別紙様式2-2（個票（４、５月））'!T281</f>
        <v>0</v>
      </c>
      <c r="I272" s="582">
        <f>'別紙様式2-2（個票（４、５月））'!O281</f>
        <v>0</v>
      </c>
      <c r="J272" s="582"/>
      <c r="K272" s="582">
        <f>'別紙様式2-3（個票（６月以降））'!T281</f>
        <v>0</v>
      </c>
      <c r="L272" s="582">
        <f>'別紙様式2-3（個票（６月以降））'!O281</f>
        <v>0</v>
      </c>
      <c r="M272" s="582"/>
    </row>
    <row r="273" spans="1:13">
      <c r="A273" s="582">
        <f>基本情報入力シート!$L$16</f>
        <v>0</v>
      </c>
      <c r="B273" s="583">
        <f>基本情報入力シート!B304</f>
        <v>0</v>
      </c>
      <c r="C273" s="582">
        <f>基本情報入力シート!W304</f>
        <v>0</v>
      </c>
      <c r="D273" s="582">
        <f>基本情報入力シート!Z304</f>
        <v>0</v>
      </c>
      <c r="E273" s="582">
        <f>基本情報入力シート!$L$24</f>
        <v>0</v>
      </c>
      <c r="F273" s="582">
        <f>基本情報入力シート!$L$25</f>
        <v>0</v>
      </c>
      <c r="G273" s="582">
        <f>基本情報入力シート!L304</f>
        <v>0</v>
      </c>
      <c r="H273" s="582">
        <f>'別紙様式2-2（個票（４、５月））'!T282</f>
        <v>0</v>
      </c>
      <c r="I273" s="582">
        <f>'別紙様式2-2（個票（４、５月））'!O282</f>
        <v>0</v>
      </c>
      <c r="J273" s="582"/>
      <c r="K273" s="582">
        <f>'別紙様式2-3（個票（６月以降））'!T282</f>
        <v>0</v>
      </c>
      <c r="L273" s="582">
        <f>'別紙様式2-3（個票（６月以降））'!O282</f>
        <v>0</v>
      </c>
      <c r="M273" s="582"/>
    </row>
    <row r="274" spans="1:13">
      <c r="A274" s="582">
        <f>基本情報入力シート!$L$16</f>
        <v>0</v>
      </c>
      <c r="B274" s="583">
        <f>基本情報入力シート!B305</f>
        <v>0</v>
      </c>
      <c r="C274" s="582">
        <f>基本情報入力シート!W305</f>
        <v>0</v>
      </c>
      <c r="D274" s="582">
        <f>基本情報入力シート!Z305</f>
        <v>0</v>
      </c>
      <c r="E274" s="582">
        <f>基本情報入力シート!$L$24</f>
        <v>0</v>
      </c>
      <c r="F274" s="582">
        <f>基本情報入力シート!$L$25</f>
        <v>0</v>
      </c>
      <c r="G274" s="582">
        <f>基本情報入力シート!L305</f>
        <v>0</v>
      </c>
      <c r="H274" s="582">
        <f>'別紙様式2-2（個票（４、５月））'!T283</f>
        <v>0</v>
      </c>
      <c r="I274" s="582">
        <f>'別紙様式2-2（個票（４、５月））'!O283</f>
        <v>0</v>
      </c>
      <c r="J274" s="582"/>
      <c r="K274" s="582">
        <f>'別紙様式2-3（個票（６月以降））'!T283</f>
        <v>0</v>
      </c>
      <c r="L274" s="582">
        <f>'別紙様式2-3（個票（６月以降））'!O283</f>
        <v>0</v>
      </c>
      <c r="M274" s="582"/>
    </row>
    <row r="275" spans="1:13">
      <c r="A275" s="582">
        <f>基本情報入力シート!$L$16</f>
        <v>0</v>
      </c>
      <c r="B275" s="583">
        <f>基本情報入力シート!B306</f>
        <v>0</v>
      </c>
      <c r="C275" s="582">
        <f>基本情報入力シート!W306</f>
        <v>0</v>
      </c>
      <c r="D275" s="582">
        <f>基本情報入力シート!Z306</f>
        <v>0</v>
      </c>
      <c r="E275" s="582">
        <f>基本情報入力シート!$L$24</f>
        <v>0</v>
      </c>
      <c r="F275" s="582">
        <f>基本情報入力シート!$L$25</f>
        <v>0</v>
      </c>
      <c r="G275" s="582">
        <f>基本情報入力シート!L306</f>
        <v>0</v>
      </c>
      <c r="H275" s="582">
        <f>'別紙様式2-2（個票（４、５月））'!T284</f>
        <v>0</v>
      </c>
      <c r="I275" s="582">
        <f>'別紙様式2-2（個票（４、５月））'!O284</f>
        <v>0</v>
      </c>
      <c r="J275" s="582"/>
      <c r="K275" s="582">
        <f>'別紙様式2-3（個票（６月以降））'!T284</f>
        <v>0</v>
      </c>
      <c r="L275" s="582">
        <f>'別紙様式2-3（個票（６月以降））'!O284</f>
        <v>0</v>
      </c>
      <c r="M275" s="582"/>
    </row>
    <row r="276" spans="1:13">
      <c r="A276" s="582">
        <f>基本情報入力シート!$L$16</f>
        <v>0</v>
      </c>
      <c r="B276" s="583">
        <f>基本情報入力シート!B307</f>
        <v>0</v>
      </c>
      <c r="C276" s="582">
        <f>基本情報入力シート!W307</f>
        <v>0</v>
      </c>
      <c r="D276" s="582">
        <f>基本情報入力シート!Z307</f>
        <v>0</v>
      </c>
      <c r="E276" s="582">
        <f>基本情報入力シート!$L$24</f>
        <v>0</v>
      </c>
      <c r="F276" s="582">
        <f>基本情報入力シート!$L$25</f>
        <v>0</v>
      </c>
      <c r="G276" s="582">
        <f>基本情報入力シート!L307</f>
        <v>0</v>
      </c>
      <c r="H276" s="582">
        <f>'別紙様式2-2（個票（４、５月））'!T285</f>
        <v>0</v>
      </c>
      <c r="I276" s="582">
        <f>'別紙様式2-2（個票（４、５月））'!O285</f>
        <v>0</v>
      </c>
      <c r="J276" s="582"/>
      <c r="K276" s="582">
        <f>'別紙様式2-3（個票（６月以降））'!T285</f>
        <v>0</v>
      </c>
      <c r="L276" s="582">
        <f>'別紙様式2-3（個票（６月以降））'!O285</f>
        <v>0</v>
      </c>
      <c r="M276" s="582"/>
    </row>
    <row r="277" spans="1:13">
      <c r="A277" s="582">
        <f>基本情報入力シート!$L$16</f>
        <v>0</v>
      </c>
      <c r="B277" s="583">
        <f>基本情報入力シート!B308</f>
        <v>0</v>
      </c>
      <c r="C277" s="582">
        <f>基本情報入力シート!W308</f>
        <v>0</v>
      </c>
      <c r="D277" s="582">
        <f>基本情報入力シート!Z308</f>
        <v>0</v>
      </c>
      <c r="E277" s="582">
        <f>基本情報入力シート!$L$24</f>
        <v>0</v>
      </c>
      <c r="F277" s="582">
        <f>基本情報入力シート!$L$25</f>
        <v>0</v>
      </c>
      <c r="G277" s="582">
        <f>基本情報入力シート!L308</f>
        <v>0</v>
      </c>
      <c r="H277" s="582">
        <f>'別紙様式2-2（個票（４、５月））'!T286</f>
        <v>0</v>
      </c>
      <c r="I277" s="582">
        <f>'別紙様式2-2（個票（４、５月））'!O286</f>
        <v>0</v>
      </c>
      <c r="J277" s="582"/>
      <c r="K277" s="582">
        <f>'別紙様式2-3（個票（６月以降））'!T286</f>
        <v>0</v>
      </c>
      <c r="L277" s="582">
        <f>'別紙様式2-3（個票（６月以降））'!O286</f>
        <v>0</v>
      </c>
      <c r="M277" s="582"/>
    </row>
    <row r="278" spans="1:13">
      <c r="A278" s="582">
        <f>基本情報入力シート!$L$16</f>
        <v>0</v>
      </c>
      <c r="B278" s="583">
        <f>基本情報入力シート!B309</f>
        <v>0</v>
      </c>
      <c r="C278" s="582">
        <f>基本情報入力シート!W309</f>
        <v>0</v>
      </c>
      <c r="D278" s="582">
        <f>基本情報入力シート!Z309</f>
        <v>0</v>
      </c>
      <c r="E278" s="582">
        <f>基本情報入力シート!$L$24</f>
        <v>0</v>
      </c>
      <c r="F278" s="582">
        <f>基本情報入力シート!$L$25</f>
        <v>0</v>
      </c>
      <c r="G278" s="582">
        <f>基本情報入力シート!L309</f>
        <v>0</v>
      </c>
      <c r="H278" s="582">
        <f>'別紙様式2-2（個票（４、５月））'!T287</f>
        <v>0</v>
      </c>
      <c r="I278" s="582">
        <f>'別紙様式2-2（個票（４、５月））'!O287</f>
        <v>0</v>
      </c>
      <c r="J278" s="582"/>
      <c r="K278" s="582">
        <f>'別紙様式2-3（個票（６月以降））'!T287</f>
        <v>0</v>
      </c>
      <c r="L278" s="582">
        <f>'別紙様式2-3（個票（６月以降））'!O287</f>
        <v>0</v>
      </c>
      <c r="M278" s="582"/>
    </row>
    <row r="279" spans="1:13">
      <c r="A279" s="582">
        <f>基本情報入力シート!$L$16</f>
        <v>0</v>
      </c>
      <c r="B279" s="583">
        <f>基本情報入力シート!B310</f>
        <v>0</v>
      </c>
      <c r="C279" s="582">
        <f>基本情報入力シート!W310</f>
        <v>0</v>
      </c>
      <c r="D279" s="582">
        <f>基本情報入力シート!Z310</f>
        <v>0</v>
      </c>
      <c r="E279" s="582">
        <f>基本情報入力シート!$L$24</f>
        <v>0</v>
      </c>
      <c r="F279" s="582">
        <f>基本情報入力シート!$L$25</f>
        <v>0</v>
      </c>
      <c r="G279" s="582">
        <f>基本情報入力シート!L310</f>
        <v>0</v>
      </c>
      <c r="H279" s="582">
        <f>'別紙様式2-2（個票（４、５月））'!T288</f>
        <v>0</v>
      </c>
      <c r="I279" s="582">
        <f>'別紙様式2-2（個票（４、５月））'!O288</f>
        <v>0</v>
      </c>
      <c r="J279" s="582"/>
      <c r="K279" s="582">
        <f>'別紙様式2-3（個票（６月以降））'!T288</f>
        <v>0</v>
      </c>
      <c r="L279" s="582">
        <f>'別紙様式2-3（個票（６月以降））'!O288</f>
        <v>0</v>
      </c>
      <c r="M279" s="582"/>
    </row>
    <row r="280" spans="1:13">
      <c r="A280" s="582">
        <f>基本情報入力シート!$L$16</f>
        <v>0</v>
      </c>
      <c r="B280" s="583">
        <f>基本情報入力シート!B311</f>
        <v>0</v>
      </c>
      <c r="C280" s="582">
        <f>基本情報入力シート!W311</f>
        <v>0</v>
      </c>
      <c r="D280" s="582">
        <f>基本情報入力シート!Z311</f>
        <v>0</v>
      </c>
      <c r="E280" s="582">
        <f>基本情報入力シート!$L$24</f>
        <v>0</v>
      </c>
      <c r="F280" s="582">
        <f>基本情報入力シート!$L$25</f>
        <v>0</v>
      </c>
      <c r="G280" s="582">
        <f>基本情報入力シート!L311</f>
        <v>0</v>
      </c>
      <c r="H280" s="582">
        <f>'別紙様式2-2（個票（４、５月））'!T289</f>
        <v>0</v>
      </c>
      <c r="I280" s="582">
        <f>'別紙様式2-2（個票（４、５月））'!O289</f>
        <v>0</v>
      </c>
      <c r="J280" s="582"/>
      <c r="K280" s="582">
        <f>'別紙様式2-3（個票（６月以降））'!T289</f>
        <v>0</v>
      </c>
      <c r="L280" s="582">
        <f>'別紙様式2-3（個票（６月以降））'!O289</f>
        <v>0</v>
      </c>
      <c r="M280" s="582"/>
    </row>
    <row r="281" spans="1:13">
      <c r="A281" s="582">
        <f>基本情報入力シート!$L$16</f>
        <v>0</v>
      </c>
      <c r="B281" s="583">
        <f>基本情報入力シート!B312</f>
        <v>0</v>
      </c>
      <c r="C281" s="582">
        <f>基本情報入力シート!W312</f>
        <v>0</v>
      </c>
      <c r="D281" s="582">
        <f>基本情報入力シート!Z312</f>
        <v>0</v>
      </c>
      <c r="E281" s="582">
        <f>基本情報入力シート!$L$24</f>
        <v>0</v>
      </c>
      <c r="F281" s="582">
        <f>基本情報入力シート!$L$25</f>
        <v>0</v>
      </c>
      <c r="G281" s="582">
        <f>基本情報入力シート!L312</f>
        <v>0</v>
      </c>
      <c r="H281" s="582">
        <f>'別紙様式2-2（個票（４、５月））'!T290</f>
        <v>0</v>
      </c>
      <c r="I281" s="582">
        <f>'別紙様式2-2（個票（４、５月））'!O290</f>
        <v>0</v>
      </c>
      <c r="J281" s="582"/>
      <c r="K281" s="582">
        <f>'別紙様式2-3（個票（６月以降））'!T290</f>
        <v>0</v>
      </c>
      <c r="L281" s="582">
        <f>'別紙様式2-3（個票（６月以降））'!O290</f>
        <v>0</v>
      </c>
      <c r="M281" s="582"/>
    </row>
    <row r="282" spans="1:13">
      <c r="A282" s="582">
        <f>基本情報入力シート!$L$16</f>
        <v>0</v>
      </c>
      <c r="B282" s="583">
        <f>基本情報入力シート!B313</f>
        <v>0</v>
      </c>
      <c r="C282" s="582">
        <f>基本情報入力シート!W313</f>
        <v>0</v>
      </c>
      <c r="D282" s="582">
        <f>基本情報入力シート!Z313</f>
        <v>0</v>
      </c>
      <c r="E282" s="582">
        <f>基本情報入力シート!$L$24</f>
        <v>0</v>
      </c>
      <c r="F282" s="582">
        <f>基本情報入力シート!$L$25</f>
        <v>0</v>
      </c>
      <c r="G282" s="582">
        <f>基本情報入力シート!L313</f>
        <v>0</v>
      </c>
      <c r="H282" s="582">
        <f>'別紙様式2-2（個票（４、５月））'!T291</f>
        <v>0</v>
      </c>
      <c r="I282" s="582">
        <f>'別紙様式2-2（個票（４、５月））'!O291</f>
        <v>0</v>
      </c>
      <c r="J282" s="582"/>
      <c r="K282" s="582">
        <f>'別紙様式2-3（個票（６月以降））'!T291</f>
        <v>0</v>
      </c>
      <c r="L282" s="582">
        <f>'別紙様式2-3（個票（６月以降））'!O291</f>
        <v>0</v>
      </c>
      <c r="M282" s="582"/>
    </row>
    <row r="283" spans="1:13">
      <c r="A283" s="582">
        <f>基本情報入力シート!$L$16</f>
        <v>0</v>
      </c>
      <c r="B283" s="583">
        <f>基本情報入力シート!B314</f>
        <v>0</v>
      </c>
      <c r="C283" s="582">
        <f>基本情報入力シート!W314</f>
        <v>0</v>
      </c>
      <c r="D283" s="582">
        <f>基本情報入力シート!Z314</f>
        <v>0</v>
      </c>
      <c r="E283" s="582">
        <f>基本情報入力シート!$L$24</f>
        <v>0</v>
      </c>
      <c r="F283" s="582">
        <f>基本情報入力シート!$L$25</f>
        <v>0</v>
      </c>
      <c r="G283" s="582">
        <f>基本情報入力シート!L314</f>
        <v>0</v>
      </c>
      <c r="H283" s="582">
        <f>'別紙様式2-2（個票（４、５月））'!T292</f>
        <v>0</v>
      </c>
      <c r="I283" s="582">
        <f>'別紙様式2-2（個票（４、５月））'!O292</f>
        <v>0</v>
      </c>
      <c r="J283" s="582"/>
      <c r="K283" s="582">
        <f>'別紙様式2-3（個票（６月以降））'!T292</f>
        <v>0</v>
      </c>
      <c r="L283" s="582">
        <f>'別紙様式2-3（個票（６月以降））'!O292</f>
        <v>0</v>
      </c>
      <c r="M283" s="582"/>
    </row>
    <row r="284" spans="1:13">
      <c r="A284" s="582">
        <f>基本情報入力シート!$L$16</f>
        <v>0</v>
      </c>
      <c r="B284" s="583">
        <f>基本情報入力シート!B315</f>
        <v>0</v>
      </c>
      <c r="C284" s="582">
        <f>基本情報入力シート!W315</f>
        <v>0</v>
      </c>
      <c r="D284" s="582">
        <f>基本情報入力シート!Z315</f>
        <v>0</v>
      </c>
      <c r="E284" s="582">
        <f>基本情報入力シート!$L$24</f>
        <v>0</v>
      </c>
      <c r="F284" s="582">
        <f>基本情報入力シート!$L$25</f>
        <v>0</v>
      </c>
      <c r="G284" s="582">
        <f>基本情報入力シート!L315</f>
        <v>0</v>
      </c>
      <c r="H284" s="582">
        <f>'別紙様式2-2（個票（４、５月））'!T293</f>
        <v>0</v>
      </c>
      <c r="I284" s="582">
        <f>'別紙様式2-2（個票（４、５月））'!O293</f>
        <v>0</v>
      </c>
      <c r="J284" s="582"/>
      <c r="K284" s="582">
        <f>'別紙様式2-3（個票（６月以降））'!T293</f>
        <v>0</v>
      </c>
      <c r="L284" s="582">
        <f>'別紙様式2-3（個票（６月以降））'!O293</f>
        <v>0</v>
      </c>
      <c r="M284" s="582"/>
    </row>
    <row r="285" spans="1:13">
      <c r="A285" s="582">
        <f>基本情報入力シート!$L$16</f>
        <v>0</v>
      </c>
      <c r="B285" s="583">
        <f>基本情報入力シート!B316</f>
        <v>0</v>
      </c>
      <c r="C285" s="582">
        <f>基本情報入力シート!W316</f>
        <v>0</v>
      </c>
      <c r="D285" s="582">
        <f>基本情報入力シート!Z316</f>
        <v>0</v>
      </c>
      <c r="E285" s="582">
        <f>基本情報入力シート!$L$24</f>
        <v>0</v>
      </c>
      <c r="F285" s="582">
        <f>基本情報入力シート!$L$25</f>
        <v>0</v>
      </c>
      <c r="G285" s="582">
        <f>基本情報入力シート!L316</f>
        <v>0</v>
      </c>
      <c r="H285" s="582">
        <f>'別紙様式2-2（個票（４、５月））'!T294</f>
        <v>0</v>
      </c>
      <c r="I285" s="582">
        <f>'別紙様式2-2（個票（４、５月））'!O294</f>
        <v>0</v>
      </c>
      <c r="J285" s="582"/>
      <c r="K285" s="582">
        <f>'別紙様式2-3（個票（６月以降））'!T294</f>
        <v>0</v>
      </c>
      <c r="L285" s="582">
        <f>'別紙様式2-3（個票（６月以降））'!O294</f>
        <v>0</v>
      </c>
      <c r="M285" s="582"/>
    </row>
    <row r="286" spans="1:13">
      <c r="A286" s="582">
        <f>基本情報入力シート!$L$16</f>
        <v>0</v>
      </c>
      <c r="B286" s="583">
        <f>基本情報入力シート!B317</f>
        <v>0</v>
      </c>
      <c r="C286" s="582">
        <f>基本情報入力シート!W317</f>
        <v>0</v>
      </c>
      <c r="D286" s="582">
        <f>基本情報入力シート!Z317</f>
        <v>0</v>
      </c>
      <c r="E286" s="582">
        <f>基本情報入力シート!$L$24</f>
        <v>0</v>
      </c>
      <c r="F286" s="582">
        <f>基本情報入力シート!$L$25</f>
        <v>0</v>
      </c>
      <c r="G286" s="582">
        <f>基本情報入力シート!L317</f>
        <v>0</v>
      </c>
      <c r="H286" s="582">
        <f>'別紙様式2-2（個票（４、５月））'!T295</f>
        <v>0</v>
      </c>
      <c r="I286" s="582">
        <f>'別紙様式2-2（個票（４、５月））'!O295</f>
        <v>0</v>
      </c>
      <c r="J286" s="582"/>
      <c r="K286" s="582">
        <f>'別紙様式2-3（個票（６月以降））'!T295</f>
        <v>0</v>
      </c>
      <c r="L286" s="582">
        <f>'別紙様式2-3（個票（６月以降））'!O295</f>
        <v>0</v>
      </c>
      <c r="M286" s="582"/>
    </row>
    <row r="287" spans="1:13">
      <c r="A287" s="582">
        <f>基本情報入力シート!$L$16</f>
        <v>0</v>
      </c>
      <c r="B287" s="583">
        <f>基本情報入力シート!B318</f>
        <v>0</v>
      </c>
      <c r="C287" s="582">
        <f>基本情報入力シート!W318</f>
        <v>0</v>
      </c>
      <c r="D287" s="582">
        <f>基本情報入力シート!Z318</f>
        <v>0</v>
      </c>
      <c r="E287" s="582">
        <f>基本情報入力シート!$L$24</f>
        <v>0</v>
      </c>
      <c r="F287" s="582">
        <f>基本情報入力シート!$L$25</f>
        <v>0</v>
      </c>
      <c r="G287" s="582">
        <f>基本情報入力シート!L318</f>
        <v>0</v>
      </c>
      <c r="H287" s="582">
        <f>'別紙様式2-2（個票（４、５月））'!T296</f>
        <v>0</v>
      </c>
      <c r="I287" s="582">
        <f>'別紙様式2-2（個票（４、５月））'!O296</f>
        <v>0</v>
      </c>
      <c r="J287" s="582"/>
      <c r="K287" s="582">
        <f>'別紙様式2-3（個票（６月以降））'!T296</f>
        <v>0</v>
      </c>
      <c r="L287" s="582">
        <f>'別紙様式2-3（個票（６月以降））'!O296</f>
        <v>0</v>
      </c>
      <c r="M287" s="582"/>
    </row>
    <row r="288" spans="1:13">
      <c r="A288" s="582">
        <f>基本情報入力シート!$L$16</f>
        <v>0</v>
      </c>
      <c r="B288" s="583">
        <f>基本情報入力シート!B319</f>
        <v>0</v>
      </c>
      <c r="C288" s="582">
        <f>基本情報入力シート!W319</f>
        <v>0</v>
      </c>
      <c r="D288" s="582">
        <f>基本情報入力シート!Z319</f>
        <v>0</v>
      </c>
      <c r="E288" s="582">
        <f>基本情報入力シート!$L$24</f>
        <v>0</v>
      </c>
      <c r="F288" s="582">
        <f>基本情報入力シート!$L$25</f>
        <v>0</v>
      </c>
      <c r="G288" s="582">
        <f>基本情報入力シート!L319</f>
        <v>0</v>
      </c>
      <c r="H288" s="582">
        <f>'別紙様式2-2（個票（４、５月））'!T297</f>
        <v>0</v>
      </c>
      <c r="I288" s="582">
        <f>'別紙様式2-2（個票（４、５月））'!O297</f>
        <v>0</v>
      </c>
      <c r="J288" s="582"/>
      <c r="K288" s="582">
        <f>'別紙様式2-3（個票（６月以降））'!T297</f>
        <v>0</v>
      </c>
      <c r="L288" s="582">
        <f>'別紙様式2-3（個票（６月以降））'!O297</f>
        <v>0</v>
      </c>
      <c r="M288" s="582"/>
    </row>
    <row r="289" spans="1:13">
      <c r="A289" s="582">
        <f>基本情報入力シート!$L$16</f>
        <v>0</v>
      </c>
      <c r="B289" s="583">
        <f>基本情報入力シート!B320</f>
        <v>0</v>
      </c>
      <c r="C289" s="582">
        <f>基本情報入力シート!W320</f>
        <v>0</v>
      </c>
      <c r="D289" s="582">
        <f>基本情報入力シート!Z320</f>
        <v>0</v>
      </c>
      <c r="E289" s="582">
        <f>基本情報入力シート!$L$24</f>
        <v>0</v>
      </c>
      <c r="F289" s="582">
        <f>基本情報入力シート!$L$25</f>
        <v>0</v>
      </c>
      <c r="G289" s="582">
        <f>基本情報入力シート!L320</f>
        <v>0</v>
      </c>
      <c r="H289" s="582">
        <f>'別紙様式2-2（個票（４、５月））'!T298</f>
        <v>0</v>
      </c>
      <c r="I289" s="582">
        <f>'別紙様式2-2（個票（４、５月））'!O298</f>
        <v>0</v>
      </c>
      <c r="J289" s="582"/>
      <c r="K289" s="582">
        <f>'別紙様式2-3（個票（６月以降））'!T298</f>
        <v>0</v>
      </c>
      <c r="L289" s="582">
        <f>'別紙様式2-3（個票（６月以降））'!O298</f>
        <v>0</v>
      </c>
      <c r="M289" s="582"/>
    </row>
    <row r="290" spans="1:13">
      <c r="A290" s="582">
        <f>基本情報入力シート!$L$16</f>
        <v>0</v>
      </c>
      <c r="B290" s="583">
        <f>基本情報入力シート!B321</f>
        <v>0</v>
      </c>
      <c r="C290" s="582">
        <f>基本情報入力シート!W321</f>
        <v>0</v>
      </c>
      <c r="D290" s="582">
        <f>基本情報入力シート!Z321</f>
        <v>0</v>
      </c>
      <c r="E290" s="582">
        <f>基本情報入力シート!$L$24</f>
        <v>0</v>
      </c>
      <c r="F290" s="582">
        <f>基本情報入力シート!$L$25</f>
        <v>0</v>
      </c>
      <c r="G290" s="582">
        <f>基本情報入力シート!L321</f>
        <v>0</v>
      </c>
      <c r="H290" s="582">
        <f>'別紙様式2-2（個票（４、５月））'!T299</f>
        <v>0</v>
      </c>
      <c r="I290" s="582">
        <f>'別紙様式2-2（個票（４、５月））'!O299</f>
        <v>0</v>
      </c>
      <c r="J290" s="582"/>
      <c r="K290" s="582">
        <f>'別紙様式2-3（個票（６月以降））'!T299</f>
        <v>0</v>
      </c>
      <c r="L290" s="582">
        <f>'別紙様式2-3（個票（６月以降））'!O299</f>
        <v>0</v>
      </c>
      <c r="M290" s="582"/>
    </row>
    <row r="291" spans="1:13">
      <c r="A291" s="582">
        <f>基本情報入力シート!$L$16</f>
        <v>0</v>
      </c>
      <c r="B291" s="583">
        <f>基本情報入力シート!B322</f>
        <v>0</v>
      </c>
      <c r="C291" s="582">
        <f>基本情報入力シート!W322</f>
        <v>0</v>
      </c>
      <c r="D291" s="582">
        <f>基本情報入力シート!Z322</f>
        <v>0</v>
      </c>
      <c r="E291" s="582">
        <f>基本情報入力シート!$L$24</f>
        <v>0</v>
      </c>
      <c r="F291" s="582">
        <f>基本情報入力シート!$L$25</f>
        <v>0</v>
      </c>
      <c r="G291" s="582">
        <f>基本情報入力シート!L322</f>
        <v>0</v>
      </c>
      <c r="H291" s="582">
        <f>'別紙様式2-2（個票（４、５月））'!T300</f>
        <v>0</v>
      </c>
      <c r="I291" s="582">
        <f>'別紙様式2-2（個票（４、５月））'!O300</f>
        <v>0</v>
      </c>
      <c r="J291" s="582"/>
      <c r="K291" s="582">
        <f>'別紙様式2-3（個票（６月以降））'!T300</f>
        <v>0</v>
      </c>
      <c r="L291" s="582">
        <f>'別紙様式2-3（個票（６月以降））'!O300</f>
        <v>0</v>
      </c>
      <c r="M291" s="582"/>
    </row>
    <row r="292" spans="1:13">
      <c r="A292" s="582">
        <f>基本情報入力シート!$L$16</f>
        <v>0</v>
      </c>
      <c r="B292" s="583">
        <f>基本情報入力シート!B323</f>
        <v>0</v>
      </c>
      <c r="C292" s="582">
        <f>基本情報入力シート!W323</f>
        <v>0</v>
      </c>
      <c r="D292" s="582">
        <f>基本情報入力シート!Z323</f>
        <v>0</v>
      </c>
      <c r="E292" s="582">
        <f>基本情報入力シート!$L$24</f>
        <v>0</v>
      </c>
      <c r="F292" s="582">
        <f>基本情報入力シート!$L$25</f>
        <v>0</v>
      </c>
      <c r="G292" s="582">
        <f>基本情報入力シート!L323</f>
        <v>0</v>
      </c>
      <c r="H292" s="582">
        <f>'別紙様式2-2（個票（４、５月））'!T301</f>
        <v>0</v>
      </c>
      <c r="I292" s="582">
        <f>'別紙様式2-2（個票（４、５月））'!O301</f>
        <v>0</v>
      </c>
      <c r="J292" s="582"/>
      <c r="K292" s="582">
        <f>'別紙様式2-3（個票（６月以降））'!T301</f>
        <v>0</v>
      </c>
      <c r="L292" s="582">
        <f>'別紙様式2-3（個票（６月以降））'!O301</f>
        <v>0</v>
      </c>
      <c r="M292" s="582"/>
    </row>
    <row r="293" spans="1:13">
      <c r="A293" s="582">
        <f>基本情報入力シート!$L$16</f>
        <v>0</v>
      </c>
      <c r="B293" s="583">
        <f>基本情報入力シート!B324</f>
        <v>0</v>
      </c>
      <c r="C293" s="582">
        <f>基本情報入力シート!W324</f>
        <v>0</v>
      </c>
      <c r="D293" s="582">
        <f>基本情報入力シート!Z324</f>
        <v>0</v>
      </c>
      <c r="E293" s="582">
        <f>基本情報入力シート!$L$24</f>
        <v>0</v>
      </c>
      <c r="F293" s="582">
        <f>基本情報入力シート!$L$25</f>
        <v>0</v>
      </c>
      <c r="G293" s="582">
        <f>基本情報入力シート!L324</f>
        <v>0</v>
      </c>
      <c r="H293" s="582">
        <f>'別紙様式2-2（個票（４、５月））'!T302</f>
        <v>0</v>
      </c>
      <c r="I293" s="582">
        <f>'別紙様式2-2（個票（４、５月））'!O302</f>
        <v>0</v>
      </c>
      <c r="J293" s="582"/>
      <c r="K293" s="582">
        <f>'別紙様式2-3（個票（６月以降））'!T302</f>
        <v>0</v>
      </c>
      <c r="L293" s="582">
        <f>'別紙様式2-3（個票（６月以降））'!O302</f>
        <v>0</v>
      </c>
      <c r="M293" s="582"/>
    </row>
    <row r="294" spans="1:13">
      <c r="A294" s="582">
        <f>基本情報入力シート!$L$16</f>
        <v>0</v>
      </c>
      <c r="B294" s="583">
        <f>基本情報入力シート!B325</f>
        <v>0</v>
      </c>
      <c r="C294" s="582">
        <f>基本情報入力シート!W325</f>
        <v>0</v>
      </c>
      <c r="D294" s="582">
        <f>基本情報入力シート!Z325</f>
        <v>0</v>
      </c>
      <c r="E294" s="582">
        <f>基本情報入力シート!$L$24</f>
        <v>0</v>
      </c>
      <c r="F294" s="582">
        <f>基本情報入力シート!$L$25</f>
        <v>0</v>
      </c>
      <c r="G294" s="582">
        <f>基本情報入力シート!L325</f>
        <v>0</v>
      </c>
      <c r="H294" s="582">
        <f>'別紙様式2-2（個票（４、５月））'!T303</f>
        <v>0</v>
      </c>
      <c r="I294" s="582">
        <f>'別紙様式2-2（個票（４、５月））'!O303</f>
        <v>0</v>
      </c>
      <c r="J294" s="582"/>
      <c r="K294" s="582">
        <f>'別紙様式2-3（個票（６月以降））'!T303</f>
        <v>0</v>
      </c>
      <c r="L294" s="582">
        <f>'別紙様式2-3（個票（６月以降））'!O303</f>
        <v>0</v>
      </c>
      <c r="M294" s="582"/>
    </row>
    <row r="295" spans="1:13">
      <c r="A295" s="582">
        <f>基本情報入力シート!$L$16</f>
        <v>0</v>
      </c>
      <c r="B295" s="583">
        <f>基本情報入力シート!B326</f>
        <v>0</v>
      </c>
      <c r="C295" s="582">
        <f>基本情報入力シート!W326</f>
        <v>0</v>
      </c>
      <c r="D295" s="582">
        <f>基本情報入力シート!Z326</f>
        <v>0</v>
      </c>
      <c r="E295" s="582">
        <f>基本情報入力シート!$L$24</f>
        <v>0</v>
      </c>
      <c r="F295" s="582">
        <f>基本情報入力シート!$L$25</f>
        <v>0</v>
      </c>
      <c r="G295" s="582">
        <f>基本情報入力シート!L326</f>
        <v>0</v>
      </c>
      <c r="H295" s="582">
        <f>'別紙様式2-2（個票（４、５月））'!T304</f>
        <v>0</v>
      </c>
      <c r="I295" s="582">
        <f>'別紙様式2-2（個票（４、５月））'!O304</f>
        <v>0</v>
      </c>
      <c r="J295" s="582"/>
      <c r="K295" s="582">
        <f>'別紙様式2-3（個票（６月以降））'!T304</f>
        <v>0</v>
      </c>
      <c r="L295" s="582">
        <f>'別紙様式2-3（個票（６月以降））'!O304</f>
        <v>0</v>
      </c>
      <c r="M295" s="582"/>
    </row>
    <row r="296" spans="1:13">
      <c r="A296" s="582">
        <f>基本情報入力シート!$L$16</f>
        <v>0</v>
      </c>
      <c r="B296" s="583">
        <f>基本情報入力シート!B327</f>
        <v>0</v>
      </c>
      <c r="C296" s="582">
        <f>基本情報入力シート!W327</f>
        <v>0</v>
      </c>
      <c r="D296" s="582">
        <f>基本情報入力シート!Z327</f>
        <v>0</v>
      </c>
      <c r="E296" s="582">
        <f>基本情報入力シート!$L$24</f>
        <v>0</v>
      </c>
      <c r="F296" s="582">
        <f>基本情報入力シート!$L$25</f>
        <v>0</v>
      </c>
      <c r="G296" s="582">
        <f>基本情報入力シート!L327</f>
        <v>0</v>
      </c>
      <c r="H296" s="582">
        <f>'別紙様式2-2（個票（４、５月））'!T305</f>
        <v>0</v>
      </c>
      <c r="I296" s="582">
        <f>'別紙様式2-2（個票（４、５月））'!O305</f>
        <v>0</v>
      </c>
      <c r="J296" s="582"/>
      <c r="K296" s="582">
        <f>'別紙様式2-3（個票（６月以降））'!T305</f>
        <v>0</v>
      </c>
      <c r="L296" s="582">
        <f>'別紙様式2-3（個票（６月以降））'!O305</f>
        <v>0</v>
      </c>
      <c r="M296" s="582"/>
    </row>
    <row r="297" spans="1:13">
      <c r="A297" s="582">
        <f>基本情報入力シート!$L$16</f>
        <v>0</v>
      </c>
      <c r="B297" s="583">
        <f>基本情報入力シート!B328</f>
        <v>0</v>
      </c>
      <c r="C297" s="582">
        <f>基本情報入力シート!W328</f>
        <v>0</v>
      </c>
      <c r="D297" s="582">
        <f>基本情報入力シート!Z328</f>
        <v>0</v>
      </c>
      <c r="E297" s="582">
        <f>基本情報入力シート!$L$24</f>
        <v>0</v>
      </c>
      <c r="F297" s="582">
        <f>基本情報入力シート!$L$25</f>
        <v>0</v>
      </c>
      <c r="G297" s="582">
        <f>基本情報入力シート!L328</f>
        <v>0</v>
      </c>
      <c r="H297" s="582">
        <f>'別紙様式2-2（個票（４、５月））'!T306</f>
        <v>0</v>
      </c>
      <c r="I297" s="582">
        <f>'別紙様式2-2（個票（４、５月））'!O306</f>
        <v>0</v>
      </c>
      <c r="J297" s="582"/>
      <c r="K297" s="582">
        <f>'別紙様式2-3（個票（６月以降））'!T306</f>
        <v>0</v>
      </c>
      <c r="L297" s="582">
        <f>'別紙様式2-3（個票（６月以降））'!O306</f>
        <v>0</v>
      </c>
      <c r="M297" s="582"/>
    </row>
    <row r="298" spans="1:13">
      <c r="A298" s="582">
        <f>基本情報入力シート!$L$16</f>
        <v>0</v>
      </c>
      <c r="B298" s="583">
        <f>基本情報入力シート!B329</f>
        <v>0</v>
      </c>
      <c r="C298" s="582">
        <f>基本情報入力シート!W329</f>
        <v>0</v>
      </c>
      <c r="D298" s="582">
        <f>基本情報入力シート!Z329</f>
        <v>0</v>
      </c>
      <c r="E298" s="582">
        <f>基本情報入力シート!$L$24</f>
        <v>0</v>
      </c>
      <c r="F298" s="582">
        <f>基本情報入力シート!$L$25</f>
        <v>0</v>
      </c>
      <c r="G298" s="582">
        <f>基本情報入力シート!L329</f>
        <v>0</v>
      </c>
      <c r="H298" s="582">
        <f>'別紙様式2-2（個票（４、５月））'!T307</f>
        <v>0</v>
      </c>
      <c r="I298" s="582">
        <f>'別紙様式2-2（個票（４、５月））'!O307</f>
        <v>0</v>
      </c>
      <c r="J298" s="582"/>
      <c r="K298" s="582">
        <f>'別紙様式2-3（個票（６月以降））'!T307</f>
        <v>0</v>
      </c>
      <c r="L298" s="582">
        <f>'別紙様式2-3（個票（６月以降））'!O307</f>
        <v>0</v>
      </c>
      <c r="M298" s="582"/>
    </row>
    <row r="299" spans="1:13">
      <c r="A299" s="582">
        <f>基本情報入力シート!$L$16</f>
        <v>0</v>
      </c>
      <c r="B299" s="583">
        <f>基本情報入力シート!B330</f>
        <v>0</v>
      </c>
      <c r="C299" s="582">
        <f>基本情報入力シート!W330</f>
        <v>0</v>
      </c>
      <c r="D299" s="582">
        <f>基本情報入力シート!Z330</f>
        <v>0</v>
      </c>
      <c r="E299" s="582">
        <f>基本情報入力シート!$L$24</f>
        <v>0</v>
      </c>
      <c r="F299" s="582">
        <f>基本情報入力シート!$L$25</f>
        <v>0</v>
      </c>
      <c r="G299" s="582">
        <f>基本情報入力シート!L330</f>
        <v>0</v>
      </c>
      <c r="H299" s="582">
        <f>'別紙様式2-2（個票（４、５月））'!T308</f>
        <v>0</v>
      </c>
      <c r="I299" s="582">
        <f>'別紙様式2-2（個票（４、５月））'!O308</f>
        <v>0</v>
      </c>
      <c r="J299" s="582"/>
      <c r="K299" s="582">
        <f>'別紙様式2-3（個票（６月以降））'!T308</f>
        <v>0</v>
      </c>
      <c r="L299" s="582">
        <f>'別紙様式2-3（個票（６月以降））'!O308</f>
        <v>0</v>
      </c>
      <c r="M299" s="582"/>
    </row>
    <row r="300" spans="1:13">
      <c r="A300" s="582">
        <f>基本情報入力シート!$L$16</f>
        <v>0</v>
      </c>
      <c r="B300" s="583">
        <f>基本情報入力シート!B331</f>
        <v>0</v>
      </c>
      <c r="C300" s="582">
        <f>基本情報入力シート!W331</f>
        <v>0</v>
      </c>
      <c r="D300" s="582">
        <f>基本情報入力シート!Z331</f>
        <v>0</v>
      </c>
      <c r="E300" s="582">
        <f>基本情報入力シート!$L$24</f>
        <v>0</v>
      </c>
      <c r="F300" s="582">
        <f>基本情報入力シート!$L$25</f>
        <v>0</v>
      </c>
      <c r="G300" s="582">
        <f>基本情報入力シート!L331</f>
        <v>0</v>
      </c>
      <c r="H300" s="582">
        <f>'別紙様式2-2（個票（４、５月））'!T309</f>
        <v>0</v>
      </c>
      <c r="I300" s="582">
        <f>'別紙様式2-2（個票（４、５月））'!O309</f>
        <v>0</v>
      </c>
      <c r="J300" s="582"/>
      <c r="K300" s="582">
        <f>'別紙様式2-3（個票（６月以降））'!T309</f>
        <v>0</v>
      </c>
      <c r="L300" s="582">
        <f>'別紙様式2-3（個票（６月以降））'!O309</f>
        <v>0</v>
      </c>
      <c r="M300" s="582"/>
    </row>
    <row r="301" spans="1:13">
      <c r="A301" s="582">
        <f>基本情報入力シート!$L$16</f>
        <v>0</v>
      </c>
      <c r="B301" s="583">
        <f>基本情報入力シート!B332</f>
        <v>0</v>
      </c>
      <c r="C301" s="582">
        <f>基本情報入力シート!W332</f>
        <v>0</v>
      </c>
      <c r="D301" s="582">
        <f>基本情報入力シート!Z332</f>
        <v>0</v>
      </c>
      <c r="E301" s="582">
        <f>基本情報入力シート!$L$24</f>
        <v>0</v>
      </c>
      <c r="F301" s="582">
        <f>基本情報入力シート!$L$25</f>
        <v>0</v>
      </c>
      <c r="G301" s="582">
        <f>基本情報入力シート!L332</f>
        <v>0</v>
      </c>
      <c r="H301" s="582">
        <f>'別紙様式2-2（個票（４、５月））'!T310</f>
        <v>0</v>
      </c>
      <c r="I301" s="582">
        <f>'別紙様式2-2（個票（４、５月））'!O310</f>
        <v>0</v>
      </c>
      <c r="J301" s="582"/>
      <c r="K301" s="582">
        <f>'別紙様式2-3（個票（６月以降））'!T310</f>
        <v>0</v>
      </c>
      <c r="L301" s="582">
        <f>'別紙様式2-3（個票（６月以降））'!O310</f>
        <v>0</v>
      </c>
      <c r="M301" s="582"/>
    </row>
    <row r="302" spans="1:13">
      <c r="A302" s="582">
        <f>基本情報入力シート!$L$16</f>
        <v>0</v>
      </c>
      <c r="B302" s="583">
        <f>基本情報入力シート!B333</f>
        <v>0</v>
      </c>
      <c r="C302" s="582">
        <f>基本情報入力シート!W333</f>
        <v>0</v>
      </c>
      <c r="D302" s="582">
        <f>基本情報入力シート!Z333</f>
        <v>0</v>
      </c>
      <c r="E302" s="582">
        <f>基本情報入力シート!$L$24</f>
        <v>0</v>
      </c>
      <c r="F302" s="582">
        <f>基本情報入力シート!$L$25</f>
        <v>0</v>
      </c>
      <c r="G302" s="582">
        <f>基本情報入力シート!L333</f>
        <v>0</v>
      </c>
      <c r="H302" s="582">
        <f>'別紙様式2-2（個票（４、５月））'!T311</f>
        <v>0</v>
      </c>
      <c r="I302" s="582">
        <f>'別紙様式2-2（個票（４、５月））'!O311</f>
        <v>0</v>
      </c>
      <c r="J302" s="582"/>
      <c r="K302" s="582">
        <f>'別紙様式2-3（個票（６月以降））'!T311</f>
        <v>0</v>
      </c>
      <c r="L302" s="582">
        <f>'別紙様式2-3（個票（６月以降））'!O311</f>
        <v>0</v>
      </c>
      <c r="M302" s="582"/>
    </row>
    <row r="303" spans="1:13">
      <c r="A303" s="582">
        <f>基本情報入力シート!$L$16</f>
        <v>0</v>
      </c>
      <c r="B303" s="583">
        <f>基本情報入力シート!B334</f>
        <v>0</v>
      </c>
      <c r="C303" s="582">
        <f>基本情報入力シート!W334</f>
        <v>0</v>
      </c>
      <c r="D303" s="582">
        <f>基本情報入力シート!Z334</f>
        <v>0</v>
      </c>
      <c r="E303" s="582">
        <f>基本情報入力シート!$L$24</f>
        <v>0</v>
      </c>
      <c r="F303" s="582">
        <f>基本情報入力シート!$L$25</f>
        <v>0</v>
      </c>
      <c r="G303" s="582">
        <f>基本情報入力シート!L334</f>
        <v>0</v>
      </c>
      <c r="H303" s="582">
        <f>'別紙様式2-2（個票（４、５月））'!T312</f>
        <v>0</v>
      </c>
      <c r="I303" s="582">
        <f>'別紙様式2-2（個票（４、５月））'!O312</f>
        <v>0</v>
      </c>
      <c r="J303" s="582"/>
      <c r="K303" s="582">
        <f>'別紙様式2-3（個票（６月以降））'!T312</f>
        <v>0</v>
      </c>
      <c r="L303" s="582">
        <f>'別紙様式2-3（個票（６月以降））'!O312</f>
        <v>0</v>
      </c>
      <c r="M303" s="582"/>
    </row>
    <row r="304" spans="1:13">
      <c r="A304" s="582">
        <f>基本情報入力シート!$L$16</f>
        <v>0</v>
      </c>
      <c r="B304" s="583">
        <f>基本情報入力シート!B335</f>
        <v>0</v>
      </c>
      <c r="C304" s="582">
        <f>基本情報入力シート!W335</f>
        <v>0</v>
      </c>
      <c r="D304" s="582">
        <f>基本情報入力シート!Z335</f>
        <v>0</v>
      </c>
      <c r="E304" s="582">
        <f>基本情報入力シート!$L$24</f>
        <v>0</v>
      </c>
      <c r="F304" s="582">
        <f>基本情報入力シート!$L$25</f>
        <v>0</v>
      </c>
      <c r="G304" s="582">
        <f>基本情報入力シート!L335</f>
        <v>0</v>
      </c>
      <c r="H304" s="582">
        <f>'別紙様式2-2（個票（４、５月））'!T313</f>
        <v>0</v>
      </c>
      <c r="I304" s="582">
        <f>'別紙様式2-2（個票（４、５月））'!O313</f>
        <v>0</v>
      </c>
      <c r="J304" s="582"/>
      <c r="K304" s="582">
        <f>'別紙様式2-3（個票（６月以降））'!T313</f>
        <v>0</v>
      </c>
      <c r="L304" s="582">
        <f>'別紙様式2-3（個票（６月以降））'!O313</f>
        <v>0</v>
      </c>
      <c r="M304" s="582"/>
    </row>
    <row r="305" spans="1:13">
      <c r="A305" s="582">
        <f>基本情報入力シート!$L$16</f>
        <v>0</v>
      </c>
      <c r="B305" s="583">
        <f>基本情報入力シート!B336</f>
        <v>0</v>
      </c>
      <c r="C305" s="582">
        <f>基本情報入力シート!W336</f>
        <v>0</v>
      </c>
      <c r="D305" s="582">
        <f>基本情報入力シート!Z336</f>
        <v>0</v>
      </c>
      <c r="E305" s="582">
        <f>基本情報入力シート!$L$24</f>
        <v>0</v>
      </c>
      <c r="F305" s="582">
        <f>基本情報入力シート!$L$25</f>
        <v>0</v>
      </c>
      <c r="G305" s="582">
        <f>基本情報入力シート!L336</f>
        <v>0</v>
      </c>
      <c r="H305" s="582">
        <f>'別紙様式2-2（個票（４、５月））'!T314</f>
        <v>0</v>
      </c>
      <c r="I305" s="582">
        <f>'別紙様式2-2（個票（４、５月））'!O314</f>
        <v>0</v>
      </c>
      <c r="J305" s="582"/>
      <c r="K305" s="582">
        <f>'別紙様式2-3（個票（６月以降））'!T314</f>
        <v>0</v>
      </c>
      <c r="L305" s="582">
        <f>'別紙様式2-3（個票（６月以降））'!O314</f>
        <v>0</v>
      </c>
      <c r="M305" s="582"/>
    </row>
    <row r="306" spans="1:13">
      <c r="A306" s="582">
        <f>基本情報入力シート!$L$16</f>
        <v>0</v>
      </c>
      <c r="B306" s="583">
        <f>基本情報入力シート!B337</f>
        <v>0</v>
      </c>
      <c r="C306" s="582">
        <f>基本情報入力シート!W337</f>
        <v>0</v>
      </c>
      <c r="D306" s="582">
        <f>基本情報入力シート!Z337</f>
        <v>0</v>
      </c>
      <c r="E306" s="582">
        <f>基本情報入力シート!$L$24</f>
        <v>0</v>
      </c>
      <c r="F306" s="582">
        <f>基本情報入力シート!$L$25</f>
        <v>0</v>
      </c>
      <c r="G306" s="582">
        <f>基本情報入力シート!L337</f>
        <v>0</v>
      </c>
      <c r="H306" s="582">
        <f>'別紙様式2-2（個票（４、５月））'!T315</f>
        <v>0</v>
      </c>
      <c r="I306" s="582">
        <f>'別紙様式2-2（個票（４、５月））'!O315</f>
        <v>0</v>
      </c>
      <c r="J306" s="582"/>
      <c r="K306" s="582">
        <f>'別紙様式2-3（個票（６月以降））'!T315</f>
        <v>0</v>
      </c>
      <c r="L306" s="582">
        <f>'別紙様式2-3（個票（６月以降））'!O315</f>
        <v>0</v>
      </c>
      <c r="M306" s="582"/>
    </row>
    <row r="307" spans="1:13">
      <c r="A307" s="582">
        <f>基本情報入力シート!$L$16</f>
        <v>0</v>
      </c>
      <c r="B307" s="583">
        <f>基本情報入力シート!B338</f>
        <v>0</v>
      </c>
      <c r="C307" s="582">
        <f>基本情報入力シート!W338</f>
        <v>0</v>
      </c>
      <c r="D307" s="582">
        <f>基本情報入力シート!Z338</f>
        <v>0</v>
      </c>
      <c r="E307" s="582">
        <f>基本情報入力シート!$L$24</f>
        <v>0</v>
      </c>
      <c r="F307" s="582">
        <f>基本情報入力シート!$L$25</f>
        <v>0</v>
      </c>
      <c r="G307" s="582">
        <f>基本情報入力シート!L338</f>
        <v>0</v>
      </c>
      <c r="H307" s="582">
        <f>'別紙様式2-2（個票（４、５月））'!T316</f>
        <v>0</v>
      </c>
      <c r="I307" s="582">
        <f>'別紙様式2-2（個票（４、５月））'!O316</f>
        <v>0</v>
      </c>
      <c r="J307" s="582"/>
      <c r="K307" s="582">
        <f>'別紙様式2-3（個票（６月以降））'!T316</f>
        <v>0</v>
      </c>
      <c r="L307" s="582">
        <f>'別紙様式2-3（個票（６月以降））'!O316</f>
        <v>0</v>
      </c>
      <c r="M307" s="582"/>
    </row>
    <row r="308" spans="1:13">
      <c r="A308" s="582">
        <f>基本情報入力シート!$L$16</f>
        <v>0</v>
      </c>
      <c r="B308" s="583">
        <f>基本情報入力シート!B339</f>
        <v>0</v>
      </c>
      <c r="C308" s="582">
        <f>基本情報入力シート!W339</f>
        <v>0</v>
      </c>
      <c r="D308" s="582">
        <f>基本情報入力シート!Z339</f>
        <v>0</v>
      </c>
      <c r="E308" s="582">
        <f>基本情報入力シート!$L$24</f>
        <v>0</v>
      </c>
      <c r="F308" s="582">
        <f>基本情報入力シート!$L$25</f>
        <v>0</v>
      </c>
      <c r="G308" s="582">
        <f>基本情報入力シート!L339</f>
        <v>0</v>
      </c>
      <c r="H308" s="582">
        <f>'別紙様式2-2（個票（４、５月））'!T317</f>
        <v>0</v>
      </c>
      <c r="I308" s="582">
        <f>'別紙様式2-2（個票（４、５月））'!O317</f>
        <v>0</v>
      </c>
      <c r="J308" s="582"/>
      <c r="K308" s="582">
        <f>'別紙様式2-3（個票（６月以降））'!T317</f>
        <v>0</v>
      </c>
      <c r="L308" s="582">
        <f>'別紙様式2-3（個票（６月以降））'!O317</f>
        <v>0</v>
      </c>
      <c r="M308" s="582"/>
    </row>
    <row r="309" spans="1:13">
      <c r="A309" s="582">
        <f>基本情報入力シート!$L$16</f>
        <v>0</v>
      </c>
      <c r="B309" s="583">
        <f>基本情報入力シート!B340</f>
        <v>0</v>
      </c>
      <c r="C309" s="582">
        <f>基本情報入力シート!W340</f>
        <v>0</v>
      </c>
      <c r="D309" s="582">
        <f>基本情報入力シート!Z340</f>
        <v>0</v>
      </c>
      <c r="E309" s="582">
        <f>基本情報入力シート!$L$24</f>
        <v>0</v>
      </c>
      <c r="F309" s="582">
        <f>基本情報入力シート!$L$25</f>
        <v>0</v>
      </c>
      <c r="G309" s="582">
        <f>基本情報入力シート!L340</f>
        <v>0</v>
      </c>
      <c r="H309" s="582">
        <f>'別紙様式2-2（個票（４、５月））'!T318</f>
        <v>0</v>
      </c>
      <c r="I309" s="582">
        <f>'別紙様式2-2（個票（４、５月））'!O318</f>
        <v>0</v>
      </c>
      <c r="J309" s="582"/>
      <c r="K309" s="582">
        <f>'別紙様式2-3（個票（６月以降））'!T318</f>
        <v>0</v>
      </c>
      <c r="L309" s="582">
        <f>'別紙様式2-3（個票（６月以降））'!O318</f>
        <v>0</v>
      </c>
      <c r="M309" s="582"/>
    </row>
    <row r="310" spans="1:13">
      <c r="A310" s="582">
        <f>基本情報入力シート!$L$16</f>
        <v>0</v>
      </c>
      <c r="B310" s="583">
        <f>基本情報入力シート!B341</f>
        <v>0</v>
      </c>
      <c r="C310" s="582">
        <f>基本情報入力シート!W341</f>
        <v>0</v>
      </c>
      <c r="D310" s="582">
        <f>基本情報入力シート!Z341</f>
        <v>0</v>
      </c>
      <c r="E310" s="582">
        <f>基本情報入力シート!$L$24</f>
        <v>0</v>
      </c>
      <c r="F310" s="582">
        <f>基本情報入力シート!$L$25</f>
        <v>0</v>
      </c>
      <c r="G310" s="582">
        <f>基本情報入力シート!L341</f>
        <v>0</v>
      </c>
      <c r="H310" s="582">
        <f>'別紙様式2-2（個票（４、５月））'!T319</f>
        <v>0</v>
      </c>
      <c r="I310" s="582">
        <f>'別紙様式2-2（個票（４、５月））'!O319</f>
        <v>0</v>
      </c>
      <c r="J310" s="582"/>
      <c r="K310" s="582">
        <f>'別紙様式2-3（個票（６月以降））'!T319</f>
        <v>0</v>
      </c>
      <c r="L310" s="582">
        <f>'別紙様式2-3（個票（６月以降））'!O319</f>
        <v>0</v>
      </c>
      <c r="M310" s="582"/>
    </row>
    <row r="311" spans="1:13">
      <c r="A311" s="582">
        <f>基本情報入力シート!$L$16</f>
        <v>0</v>
      </c>
      <c r="B311" s="583">
        <f>基本情報入力シート!B342</f>
        <v>0</v>
      </c>
      <c r="C311" s="582">
        <f>基本情報入力シート!W342</f>
        <v>0</v>
      </c>
      <c r="D311" s="582">
        <f>基本情報入力シート!Z342</f>
        <v>0</v>
      </c>
      <c r="E311" s="582">
        <f>基本情報入力シート!$L$24</f>
        <v>0</v>
      </c>
      <c r="F311" s="582">
        <f>基本情報入力シート!$L$25</f>
        <v>0</v>
      </c>
      <c r="G311" s="582">
        <f>基本情報入力シート!L342</f>
        <v>0</v>
      </c>
      <c r="H311" s="582">
        <f>'別紙様式2-2（個票（４、５月））'!T320</f>
        <v>0</v>
      </c>
      <c r="I311" s="582">
        <f>'別紙様式2-2（個票（４、５月））'!O320</f>
        <v>0</v>
      </c>
      <c r="J311" s="582"/>
      <c r="K311" s="582">
        <f>'別紙様式2-3（個票（６月以降））'!T320</f>
        <v>0</v>
      </c>
      <c r="L311" s="582">
        <f>'別紙様式2-3（個票（６月以降））'!O320</f>
        <v>0</v>
      </c>
      <c r="M311" s="582"/>
    </row>
    <row r="312" spans="1:13">
      <c r="A312" s="582">
        <f>基本情報入力シート!$L$16</f>
        <v>0</v>
      </c>
      <c r="B312" s="583">
        <f>基本情報入力シート!B343</f>
        <v>0</v>
      </c>
      <c r="C312" s="582">
        <f>基本情報入力シート!W343</f>
        <v>0</v>
      </c>
      <c r="D312" s="582">
        <f>基本情報入力シート!Z343</f>
        <v>0</v>
      </c>
      <c r="E312" s="582">
        <f>基本情報入力シート!$L$24</f>
        <v>0</v>
      </c>
      <c r="F312" s="582">
        <f>基本情報入力シート!$L$25</f>
        <v>0</v>
      </c>
      <c r="G312" s="582">
        <f>基本情報入力シート!L343</f>
        <v>0</v>
      </c>
      <c r="H312" s="582">
        <f>'別紙様式2-2（個票（４、５月））'!T321</f>
        <v>0</v>
      </c>
      <c r="I312" s="582">
        <f>'別紙様式2-2（個票（４、５月））'!O321</f>
        <v>0</v>
      </c>
      <c r="J312" s="582"/>
      <c r="K312" s="582">
        <f>'別紙様式2-3（個票（６月以降））'!T321</f>
        <v>0</v>
      </c>
      <c r="L312" s="582">
        <f>'別紙様式2-3（個票（６月以降））'!O321</f>
        <v>0</v>
      </c>
      <c r="M312" s="582"/>
    </row>
    <row r="313" spans="1:13">
      <c r="A313" s="582">
        <f>基本情報入力シート!$L$16</f>
        <v>0</v>
      </c>
      <c r="B313" s="583">
        <f>基本情報入力シート!B344</f>
        <v>0</v>
      </c>
      <c r="C313" s="582">
        <f>基本情報入力シート!W344</f>
        <v>0</v>
      </c>
      <c r="D313" s="582">
        <f>基本情報入力シート!Z344</f>
        <v>0</v>
      </c>
      <c r="E313" s="582">
        <f>基本情報入力シート!$L$24</f>
        <v>0</v>
      </c>
      <c r="F313" s="582">
        <f>基本情報入力シート!$L$25</f>
        <v>0</v>
      </c>
      <c r="G313" s="582">
        <f>基本情報入力シート!L344</f>
        <v>0</v>
      </c>
      <c r="H313" s="582">
        <f>'別紙様式2-2（個票（４、５月））'!T322</f>
        <v>0</v>
      </c>
      <c r="I313" s="582">
        <f>'別紙様式2-2（個票（４、５月））'!O322</f>
        <v>0</v>
      </c>
      <c r="J313" s="582"/>
      <c r="K313" s="582">
        <f>'別紙様式2-3（個票（６月以降））'!T322</f>
        <v>0</v>
      </c>
      <c r="L313" s="582">
        <f>'別紙様式2-3（個票（６月以降））'!O322</f>
        <v>0</v>
      </c>
      <c r="M313" s="582"/>
    </row>
    <row r="314" spans="1:13">
      <c r="A314" s="582">
        <f>基本情報入力シート!$L$16</f>
        <v>0</v>
      </c>
      <c r="B314" s="583">
        <f>基本情報入力シート!B345</f>
        <v>0</v>
      </c>
      <c r="C314" s="582">
        <f>基本情報入力シート!W345</f>
        <v>0</v>
      </c>
      <c r="D314" s="582">
        <f>基本情報入力シート!Z345</f>
        <v>0</v>
      </c>
      <c r="E314" s="582">
        <f>基本情報入力シート!$L$24</f>
        <v>0</v>
      </c>
      <c r="F314" s="582">
        <f>基本情報入力シート!$L$25</f>
        <v>0</v>
      </c>
      <c r="G314" s="582">
        <f>基本情報入力シート!L345</f>
        <v>0</v>
      </c>
      <c r="H314" s="582">
        <f>'別紙様式2-2（個票（４、５月））'!T323</f>
        <v>0</v>
      </c>
      <c r="I314" s="582">
        <f>'別紙様式2-2（個票（４、５月））'!O323</f>
        <v>0</v>
      </c>
      <c r="J314" s="582"/>
      <c r="K314" s="582">
        <f>'別紙様式2-3（個票（６月以降））'!T323</f>
        <v>0</v>
      </c>
      <c r="L314" s="582">
        <f>'別紙様式2-3（個票（６月以降））'!O323</f>
        <v>0</v>
      </c>
      <c r="M314" s="582"/>
    </row>
    <row r="315" spans="1:13">
      <c r="A315" s="582">
        <f>基本情報入力シート!$L$16</f>
        <v>0</v>
      </c>
      <c r="B315" s="583">
        <f>基本情報入力シート!B346</f>
        <v>0</v>
      </c>
      <c r="C315" s="582">
        <f>基本情報入力シート!W346</f>
        <v>0</v>
      </c>
      <c r="D315" s="582">
        <f>基本情報入力シート!Z346</f>
        <v>0</v>
      </c>
      <c r="E315" s="582">
        <f>基本情報入力シート!$L$24</f>
        <v>0</v>
      </c>
      <c r="F315" s="582">
        <f>基本情報入力シート!$L$25</f>
        <v>0</v>
      </c>
      <c r="G315" s="582">
        <f>基本情報入力シート!L346</f>
        <v>0</v>
      </c>
      <c r="H315" s="582">
        <f>'別紙様式2-2（個票（４、５月））'!T324</f>
        <v>0</v>
      </c>
      <c r="I315" s="582">
        <f>'別紙様式2-2（個票（４、５月））'!O324</f>
        <v>0</v>
      </c>
      <c r="J315" s="582"/>
      <c r="K315" s="582">
        <f>'別紙様式2-3（個票（６月以降））'!T324</f>
        <v>0</v>
      </c>
      <c r="L315" s="582">
        <f>'別紙様式2-3（個票（６月以降））'!O324</f>
        <v>0</v>
      </c>
      <c r="M315" s="582"/>
    </row>
    <row r="316" spans="1:13">
      <c r="A316" s="582">
        <f>基本情報入力シート!$L$16</f>
        <v>0</v>
      </c>
      <c r="B316" s="583">
        <f>基本情報入力シート!B347</f>
        <v>0</v>
      </c>
      <c r="C316" s="582">
        <f>基本情報入力シート!W347</f>
        <v>0</v>
      </c>
      <c r="D316" s="582">
        <f>基本情報入力シート!Z347</f>
        <v>0</v>
      </c>
      <c r="E316" s="582">
        <f>基本情報入力シート!$L$24</f>
        <v>0</v>
      </c>
      <c r="F316" s="582">
        <f>基本情報入力シート!$L$25</f>
        <v>0</v>
      </c>
      <c r="G316" s="582">
        <f>基本情報入力シート!L347</f>
        <v>0</v>
      </c>
      <c r="H316" s="582">
        <f>'別紙様式2-2（個票（４、５月））'!T325</f>
        <v>0</v>
      </c>
      <c r="I316" s="582">
        <f>'別紙様式2-2（個票（４、５月））'!O325</f>
        <v>0</v>
      </c>
      <c r="J316" s="582"/>
      <c r="K316" s="582">
        <f>'別紙様式2-3（個票（６月以降））'!T325</f>
        <v>0</v>
      </c>
      <c r="L316" s="582">
        <f>'別紙様式2-3（個票（６月以降））'!O325</f>
        <v>0</v>
      </c>
      <c r="M316" s="582"/>
    </row>
    <row r="317" spans="1:13">
      <c r="A317" s="582">
        <f>基本情報入力シート!$L$16</f>
        <v>0</v>
      </c>
      <c r="B317" s="583">
        <f>基本情報入力シート!B348</f>
        <v>0</v>
      </c>
      <c r="C317" s="582">
        <f>基本情報入力シート!W348</f>
        <v>0</v>
      </c>
      <c r="D317" s="582">
        <f>基本情報入力シート!Z348</f>
        <v>0</v>
      </c>
      <c r="E317" s="582">
        <f>基本情報入力シート!$L$24</f>
        <v>0</v>
      </c>
      <c r="F317" s="582">
        <f>基本情報入力シート!$L$25</f>
        <v>0</v>
      </c>
      <c r="G317" s="582">
        <f>基本情報入力シート!L348</f>
        <v>0</v>
      </c>
      <c r="H317" s="582">
        <f>'別紙様式2-2（個票（４、５月））'!T326</f>
        <v>0</v>
      </c>
      <c r="I317" s="582">
        <f>'別紙様式2-2（個票（４、５月））'!O326</f>
        <v>0</v>
      </c>
      <c r="J317" s="582"/>
      <c r="K317" s="582">
        <f>'別紙様式2-3（個票（６月以降））'!T326</f>
        <v>0</v>
      </c>
      <c r="L317" s="582">
        <f>'別紙様式2-3（個票（６月以降））'!O326</f>
        <v>0</v>
      </c>
      <c r="M317" s="582"/>
    </row>
    <row r="318" spans="1:13">
      <c r="A318" s="582">
        <f>基本情報入力シート!$L$16</f>
        <v>0</v>
      </c>
      <c r="B318" s="583">
        <f>基本情報入力シート!B349</f>
        <v>0</v>
      </c>
      <c r="C318" s="582">
        <f>基本情報入力シート!W349</f>
        <v>0</v>
      </c>
      <c r="D318" s="582">
        <f>基本情報入力シート!Z349</f>
        <v>0</v>
      </c>
      <c r="E318" s="582">
        <f>基本情報入力シート!$L$24</f>
        <v>0</v>
      </c>
      <c r="F318" s="582">
        <f>基本情報入力シート!$L$25</f>
        <v>0</v>
      </c>
      <c r="G318" s="582">
        <f>基本情報入力シート!L349</f>
        <v>0</v>
      </c>
      <c r="H318" s="582">
        <f>'別紙様式2-2（個票（４、５月））'!T327</f>
        <v>0</v>
      </c>
      <c r="I318" s="582">
        <f>'別紙様式2-2（個票（４、５月））'!O327</f>
        <v>0</v>
      </c>
      <c r="J318" s="582"/>
      <c r="K318" s="582">
        <f>'別紙様式2-3（個票（６月以降））'!T327</f>
        <v>0</v>
      </c>
      <c r="L318" s="582">
        <f>'別紙様式2-3（個票（６月以降））'!O327</f>
        <v>0</v>
      </c>
      <c r="M318" s="582"/>
    </row>
    <row r="319" spans="1:13">
      <c r="A319" s="582">
        <f>基本情報入力シート!$L$16</f>
        <v>0</v>
      </c>
      <c r="B319" s="583">
        <f>基本情報入力シート!B350</f>
        <v>0</v>
      </c>
      <c r="C319" s="582">
        <f>基本情報入力シート!W350</f>
        <v>0</v>
      </c>
      <c r="D319" s="582">
        <f>基本情報入力シート!Z350</f>
        <v>0</v>
      </c>
      <c r="E319" s="582">
        <f>基本情報入力シート!$L$24</f>
        <v>0</v>
      </c>
      <c r="F319" s="582">
        <f>基本情報入力シート!$L$25</f>
        <v>0</v>
      </c>
      <c r="G319" s="582">
        <f>基本情報入力シート!L350</f>
        <v>0</v>
      </c>
      <c r="H319" s="582">
        <f>'別紙様式2-2（個票（４、５月））'!T328</f>
        <v>0</v>
      </c>
      <c r="I319" s="582">
        <f>'別紙様式2-2（個票（４、５月））'!O328</f>
        <v>0</v>
      </c>
      <c r="J319" s="582"/>
      <c r="K319" s="582">
        <f>'別紙様式2-3（個票（６月以降））'!T328</f>
        <v>0</v>
      </c>
      <c r="L319" s="582">
        <f>'別紙様式2-3（個票（６月以降））'!O328</f>
        <v>0</v>
      </c>
      <c r="M319" s="582"/>
    </row>
    <row r="320" spans="1:13">
      <c r="A320" s="582">
        <f>基本情報入力シート!$L$16</f>
        <v>0</v>
      </c>
      <c r="B320" s="583">
        <f>基本情報入力シート!B351</f>
        <v>0</v>
      </c>
      <c r="C320" s="582">
        <f>基本情報入力シート!W351</f>
        <v>0</v>
      </c>
      <c r="D320" s="582">
        <f>基本情報入力シート!Z351</f>
        <v>0</v>
      </c>
      <c r="E320" s="582">
        <f>基本情報入力シート!$L$24</f>
        <v>0</v>
      </c>
      <c r="F320" s="582">
        <f>基本情報入力シート!$L$25</f>
        <v>0</v>
      </c>
      <c r="G320" s="582">
        <f>基本情報入力シート!L351</f>
        <v>0</v>
      </c>
      <c r="H320" s="582">
        <f>'別紙様式2-2（個票（４、５月））'!T329</f>
        <v>0</v>
      </c>
      <c r="I320" s="582">
        <f>'別紙様式2-2（個票（４、５月））'!O329</f>
        <v>0</v>
      </c>
      <c r="J320" s="582"/>
      <c r="K320" s="582">
        <f>'別紙様式2-3（個票（６月以降））'!T329</f>
        <v>0</v>
      </c>
      <c r="L320" s="582">
        <f>'別紙様式2-3（個票（６月以降））'!O329</f>
        <v>0</v>
      </c>
      <c r="M320" s="582"/>
    </row>
    <row r="321" spans="1:13">
      <c r="A321" s="582">
        <f>基本情報入力シート!$L$16</f>
        <v>0</v>
      </c>
      <c r="B321" s="583">
        <f>基本情報入力シート!B352</f>
        <v>0</v>
      </c>
      <c r="C321" s="582">
        <f>基本情報入力シート!W352</f>
        <v>0</v>
      </c>
      <c r="D321" s="582">
        <f>基本情報入力シート!Z352</f>
        <v>0</v>
      </c>
      <c r="E321" s="582">
        <f>基本情報入力シート!$L$24</f>
        <v>0</v>
      </c>
      <c r="F321" s="582">
        <f>基本情報入力シート!$L$25</f>
        <v>0</v>
      </c>
      <c r="G321" s="582">
        <f>基本情報入力シート!L352</f>
        <v>0</v>
      </c>
      <c r="H321" s="582">
        <f>'別紙様式2-2（個票（４、５月））'!T330</f>
        <v>0</v>
      </c>
      <c r="I321" s="582">
        <f>'別紙様式2-2（個票（４、５月））'!O330</f>
        <v>0</v>
      </c>
      <c r="J321" s="582"/>
      <c r="K321" s="582">
        <f>'別紙様式2-3（個票（６月以降））'!T330</f>
        <v>0</v>
      </c>
      <c r="L321" s="582">
        <f>'別紙様式2-3（個票（６月以降））'!O330</f>
        <v>0</v>
      </c>
      <c r="M321" s="582"/>
    </row>
    <row r="322" spans="1:13">
      <c r="A322" s="582">
        <f>基本情報入力シート!$L$16</f>
        <v>0</v>
      </c>
      <c r="B322" s="583">
        <f>基本情報入力シート!B353</f>
        <v>0</v>
      </c>
      <c r="C322" s="582">
        <f>基本情報入力シート!W353</f>
        <v>0</v>
      </c>
      <c r="D322" s="582">
        <f>基本情報入力シート!Z353</f>
        <v>0</v>
      </c>
      <c r="E322" s="582">
        <f>基本情報入力シート!$L$24</f>
        <v>0</v>
      </c>
      <c r="F322" s="582">
        <f>基本情報入力シート!$L$25</f>
        <v>0</v>
      </c>
      <c r="G322" s="582">
        <f>基本情報入力シート!L353</f>
        <v>0</v>
      </c>
      <c r="H322" s="582">
        <f>'別紙様式2-2（個票（４、５月））'!T331</f>
        <v>0</v>
      </c>
      <c r="I322" s="582">
        <f>'別紙様式2-2（個票（４、５月））'!O331</f>
        <v>0</v>
      </c>
      <c r="J322" s="582"/>
      <c r="K322" s="582">
        <f>'別紙様式2-3（個票（６月以降））'!T331</f>
        <v>0</v>
      </c>
      <c r="L322" s="582">
        <f>'別紙様式2-3（個票（６月以降））'!O331</f>
        <v>0</v>
      </c>
      <c r="M322" s="582"/>
    </row>
    <row r="323" spans="1:13">
      <c r="A323" s="582">
        <f>基本情報入力シート!$L$16</f>
        <v>0</v>
      </c>
      <c r="B323" s="583">
        <f>基本情報入力シート!B354</f>
        <v>0</v>
      </c>
      <c r="C323" s="582">
        <f>基本情報入力シート!W354</f>
        <v>0</v>
      </c>
      <c r="D323" s="582">
        <f>基本情報入力シート!Z354</f>
        <v>0</v>
      </c>
      <c r="E323" s="582">
        <f>基本情報入力シート!$L$24</f>
        <v>0</v>
      </c>
      <c r="F323" s="582">
        <f>基本情報入力シート!$L$25</f>
        <v>0</v>
      </c>
      <c r="G323" s="582">
        <f>基本情報入力シート!L354</f>
        <v>0</v>
      </c>
      <c r="H323" s="582">
        <f>'別紙様式2-2（個票（４、５月））'!T332</f>
        <v>0</v>
      </c>
      <c r="I323" s="582">
        <f>'別紙様式2-2（個票（４、５月））'!O332</f>
        <v>0</v>
      </c>
      <c r="J323" s="582"/>
      <c r="K323" s="582">
        <f>'別紙様式2-3（個票（６月以降））'!T332</f>
        <v>0</v>
      </c>
      <c r="L323" s="582">
        <f>'別紙様式2-3（個票（６月以降））'!O332</f>
        <v>0</v>
      </c>
      <c r="M323" s="582"/>
    </row>
    <row r="324" spans="1:13">
      <c r="A324" s="582">
        <f>基本情報入力シート!$L$16</f>
        <v>0</v>
      </c>
      <c r="B324" s="583">
        <f>基本情報入力シート!B355</f>
        <v>0</v>
      </c>
      <c r="C324" s="582">
        <f>基本情報入力シート!W355</f>
        <v>0</v>
      </c>
      <c r="D324" s="582">
        <f>基本情報入力シート!Z355</f>
        <v>0</v>
      </c>
      <c r="E324" s="582">
        <f>基本情報入力シート!$L$24</f>
        <v>0</v>
      </c>
      <c r="F324" s="582">
        <f>基本情報入力シート!$L$25</f>
        <v>0</v>
      </c>
      <c r="G324" s="582">
        <f>基本情報入力シート!L355</f>
        <v>0</v>
      </c>
      <c r="H324" s="582">
        <f>'別紙様式2-2（個票（４、５月））'!T333</f>
        <v>0</v>
      </c>
      <c r="I324" s="582">
        <f>'別紙様式2-2（個票（４、５月））'!O333</f>
        <v>0</v>
      </c>
      <c r="J324" s="582"/>
      <c r="K324" s="582">
        <f>'別紙様式2-3（個票（６月以降））'!T333</f>
        <v>0</v>
      </c>
      <c r="L324" s="582">
        <f>'別紙様式2-3（個票（６月以降））'!O333</f>
        <v>0</v>
      </c>
      <c r="M324" s="582"/>
    </row>
    <row r="325" spans="1:13">
      <c r="A325" s="582">
        <f>基本情報入力シート!$L$16</f>
        <v>0</v>
      </c>
      <c r="B325" s="583">
        <f>基本情報入力シート!B356</f>
        <v>0</v>
      </c>
      <c r="C325" s="582">
        <f>基本情報入力シート!W356</f>
        <v>0</v>
      </c>
      <c r="D325" s="582">
        <f>基本情報入力シート!Z356</f>
        <v>0</v>
      </c>
      <c r="E325" s="582">
        <f>基本情報入力シート!$L$24</f>
        <v>0</v>
      </c>
      <c r="F325" s="582">
        <f>基本情報入力シート!$L$25</f>
        <v>0</v>
      </c>
      <c r="G325" s="582">
        <f>基本情報入力シート!L356</f>
        <v>0</v>
      </c>
      <c r="H325" s="582">
        <f>'別紙様式2-2（個票（４、５月））'!T334</f>
        <v>0</v>
      </c>
      <c r="I325" s="582">
        <f>'別紙様式2-2（個票（４、５月））'!O334</f>
        <v>0</v>
      </c>
      <c r="J325" s="582"/>
      <c r="K325" s="582">
        <f>'別紙様式2-3（個票（６月以降））'!T334</f>
        <v>0</v>
      </c>
      <c r="L325" s="582">
        <f>'別紙様式2-3（個票（６月以降））'!O334</f>
        <v>0</v>
      </c>
      <c r="M325" s="582"/>
    </row>
    <row r="326" spans="1:13">
      <c r="A326" s="582">
        <f>基本情報入力シート!$L$16</f>
        <v>0</v>
      </c>
      <c r="B326" s="583">
        <f>基本情報入力シート!B357</f>
        <v>0</v>
      </c>
      <c r="C326" s="582">
        <f>基本情報入力シート!W357</f>
        <v>0</v>
      </c>
      <c r="D326" s="582">
        <f>基本情報入力シート!Z357</f>
        <v>0</v>
      </c>
      <c r="E326" s="582">
        <f>基本情報入力シート!$L$24</f>
        <v>0</v>
      </c>
      <c r="F326" s="582">
        <f>基本情報入力シート!$L$25</f>
        <v>0</v>
      </c>
      <c r="G326" s="582">
        <f>基本情報入力シート!L357</f>
        <v>0</v>
      </c>
      <c r="H326" s="582">
        <f>'別紙様式2-2（個票（４、５月））'!T335</f>
        <v>0</v>
      </c>
      <c r="I326" s="582">
        <f>'別紙様式2-2（個票（４、５月））'!O335</f>
        <v>0</v>
      </c>
      <c r="J326" s="582"/>
      <c r="K326" s="582">
        <f>'別紙様式2-3（個票（６月以降））'!T335</f>
        <v>0</v>
      </c>
      <c r="L326" s="582">
        <f>'別紙様式2-3（個票（６月以降））'!O335</f>
        <v>0</v>
      </c>
      <c r="M326" s="582"/>
    </row>
    <row r="327" spans="1:13">
      <c r="A327" s="582">
        <f>基本情報入力シート!$L$16</f>
        <v>0</v>
      </c>
      <c r="B327" s="583">
        <f>基本情報入力シート!B358</f>
        <v>0</v>
      </c>
      <c r="C327" s="582">
        <f>基本情報入力シート!W358</f>
        <v>0</v>
      </c>
      <c r="D327" s="582">
        <f>基本情報入力シート!Z358</f>
        <v>0</v>
      </c>
      <c r="E327" s="582">
        <f>基本情報入力シート!$L$24</f>
        <v>0</v>
      </c>
      <c r="F327" s="582">
        <f>基本情報入力シート!$L$25</f>
        <v>0</v>
      </c>
      <c r="G327" s="582">
        <f>基本情報入力シート!L358</f>
        <v>0</v>
      </c>
      <c r="H327" s="582">
        <f>'別紙様式2-2（個票（４、５月））'!T336</f>
        <v>0</v>
      </c>
      <c r="I327" s="582">
        <f>'別紙様式2-2（個票（４、５月））'!O336</f>
        <v>0</v>
      </c>
      <c r="J327" s="582"/>
      <c r="K327" s="582">
        <f>'別紙様式2-3（個票（６月以降））'!T336</f>
        <v>0</v>
      </c>
      <c r="L327" s="582">
        <f>'別紙様式2-3（個票（６月以降））'!O336</f>
        <v>0</v>
      </c>
      <c r="M327" s="582"/>
    </row>
    <row r="328" spans="1:13">
      <c r="A328" s="582">
        <f>基本情報入力シート!$L$16</f>
        <v>0</v>
      </c>
      <c r="B328" s="583">
        <f>基本情報入力シート!B359</f>
        <v>0</v>
      </c>
      <c r="C328" s="582">
        <f>基本情報入力シート!W359</f>
        <v>0</v>
      </c>
      <c r="D328" s="582">
        <f>基本情報入力シート!Z359</f>
        <v>0</v>
      </c>
      <c r="E328" s="582">
        <f>基本情報入力シート!$L$24</f>
        <v>0</v>
      </c>
      <c r="F328" s="582">
        <f>基本情報入力シート!$L$25</f>
        <v>0</v>
      </c>
      <c r="G328" s="582">
        <f>基本情報入力シート!L359</f>
        <v>0</v>
      </c>
      <c r="H328" s="582">
        <f>'別紙様式2-2（個票（４、５月））'!T337</f>
        <v>0</v>
      </c>
      <c r="I328" s="582">
        <f>'別紙様式2-2（個票（４、５月））'!O337</f>
        <v>0</v>
      </c>
      <c r="J328" s="582"/>
      <c r="K328" s="582">
        <f>'別紙様式2-3（個票（６月以降））'!T337</f>
        <v>0</v>
      </c>
      <c r="L328" s="582">
        <f>'別紙様式2-3（個票（６月以降））'!O337</f>
        <v>0</v>
      </c>
      <c r="M328" s="582"/>
    </row>
    <row r="329" spans="1:13">
      <c r="A329" s="582">
        <f>基本情報入力シート!$L$16</f>
        <v>0</v>
      </c>
      <c r="B329" s="583">
        <f>基本情報入力シート!B360</f>
        <v>0</v>
      </c>
      <c r="C329" s="582">
        <f>基本情報入力シート!W360</f>
        <v>0</v>
      </c>
      <c r="D329" s="582">
        <f>基本情報入力シート!Z360</f>
        <v>0</v>
      </c>
      <c r="E329" s="582">
        <f>基本情報入力シート!$L$24</f>
        <v>0</v>
      </c>
      <c r="F329" s="582">
        <f>基本情報入力シート!$L$25</f>
        <v>0</v>
      </c>
      <c r="G329" s="582">
        <f>基本情報入力シート!L360</f>
        <v>0</v>
      </c>
      <c r="H329" s="582">
        <f>'別紙様式2-2（個票（４、５月））'!T338</f>
        <v>0</v>
      </c>
      <c r="I329" s="582">
        <f>'別紙様式2-2（個票（４、５月））'!O338</f>
        <v>0</v>
      </c>
      <c r="J329" s="582"/>
      <c r="K329" s="582">
        <f>'別紙様式2-3（個票（６月以降））'!T338</f>
        <v>0</v>
      </c>
      <c r="L329" s="582">
        <f>'別紙様式2-3（個票（６月以降））'!O338</f>
        <v>0</v>
      </c>
      <c r="M329" s="582"/>
    </row>
    <row r="330" spans="1:13">
      <c r="A330" s="582">
        <f>基本情報入力シート!$L$16</f>
        <v>0</v>
      </c>
      <c r="B330" s="583">
        <f>基本情報入力シート!B361</f>
        <v>0</v>
      </c>
      <c r="C330" s="582">
        <f>基本情報入力シート!W361</f>
        <v>0</v>
      </c>
      <c r="D330" s="582">
        <f>基本情報入力シート!Z361</f>
        <v>0</v>
      </c>
      <c r="E330" s="582">
        <f>基本情報入力シート!$L$24</f>
        <v>0</v>
      </c>
      <c r="F330" s="582">
        <f>基本情報入力シート!$L$25</f>
        <v>0</v>
      </c>
      <c r="G330" s="582">
        <f>基本情報入力シート!L361</f>
        <v>0</v>
      </c>
      <c r="H330" s="582">
        <f>'別紙様式2-2（個票（４、５月））'!T339</f>
        <v>0</v>
      </c>
      <c r="I330" s="582">
        <f>'別紙様式2-2（個票（４、５月））'!O339</f>
        <v>0</v>
      </c>
      <c r="J330" s="582"/>
      <c r="K330" s="582">
        <f>'別紙様式2-3（個票（６月以降））'!T339</f>
        <v>0</v>
      </c>
      <c r="L330" s="582">
        <f>'別紙様式2-3（個票（６月以降））'!O339</f>
        <v>0</v>
      </c>
      <c r="M330" s="582"/>
    </row>
    <row r="331" spans="1:13">
      <c r="A331" s="582">
        <f>基本情報入力シート!$L$16</f>
        <v>0</v>
      </c>
      <c r="B331" s="583">
        <f>基本情報入力シート!B362</f>
        <v>0</v>
      </c>
      <c r="C331" s="582">
        <f>基本情報入力シート!W362</f>
        <v>0</v>
      </c>
      <c r="D331" s="582">
        <f>基本情報入力シート!Z362</f>
        <v>0</v>
      </c>
      <c r="E331" s="582">
        <f>基本情報入力シート!$L$24</f>
        <v>0</v>
      </c>
      <c r="F331" s="582">
        <f>基本情報入力シート!$L$25</f>
        <v>0</v>
      </c>
      <c r="G331" s="582">
        <f>基本情報入力シート!L362</f>
        <v>0</v>
      </c>
      <c r="H331" s="582">
        <f>'別紙様式2-2（個票（４、５月））'!T340</f>
        <v>0</v>
      </c>
      <c r="I331" s="582">
        <f>'別紙様式2-2（個票（４、５月））'!O340</f>
        <v>0</v>
      </c>
      <c r="J331" s="582"/>
      <c r="K331" s="582">
        <f>'別紙様式2-3（個票（６月以降））'!T340</f>
        <v>0</v>
      </c>
      <c r="L331" s="582">
        <f>'別紙様式2-3（個票（６月以降））'!O340</f>
        <v>0</v>
      </c>
      <c r="M331" s="582"/>
    </row>
    <row r="332" spans="1:13">
      <c r="A332" s="582">
        <f>基本情報入力シート!$L$16</f>
        <v>0</v>
      </c>
      <c r="B332" s="583">
        <f>基本情報入力シート!B363</f>
        <v>0</v>
      </c>
      <c r="C332" s="582">
        <f>基本情報入力シート!W363</f>
        <v>0</v>
      </c>
      <c r="D332" s="582">
        <f>基本情報入力シート!Z363</f>
        <v>0</v>
      </c>
      <c r="E332" s="582">
        <f>基本情報入力シート!$L$24</f>
        <v>0</v>
      </c>
      <c r="F332" s="582">
        <f>基本情報入力シート!$L$25</f>
        <v>0</v>
      </c>
      <c r="G332" s="582">
        <f>基本情報入力シート!L363</f>
        <v>0</v>
      </c>
      <c r="H332" s="582">
        <f>'別紙様式2-2（個票（４、５月））'!T341</f>
        <v>0</v>
      </c>
      <c r="I332" s="582">
        <f>'別紙様式2-2（個票（４、５月））'!O341</f>
        <v>0</v>
      </c>
      <c r="J332" s="582"/>
      <c r="K332" s="582">
        <f>'別紙様式2-3（個票（６月以降））'!T341</f>
        <v>0</v>
      </c>
      <c r="L332" s="582">
        <f>'別紙様式2-3（個票（６月以降））'!O341</f>
        <v>0</v>
      </c>
      <c r="M332" s="582"/>
    </row>
    <row r="333" spans="1:13">
      <c r="A333" s="582">
        <f>基本情報入力シート!$L$16</f>
        <v>0</v>
      </c>
      <c r="B333" s="583">
        <f>基本情報入力シート!B364</f>
        <v>0</v>
      </c>
      <c r="C333" s="582">
        <f>基本情報入力シート!W364</f>
        <v>0</v>
      </c>
      <c r="D333" s="582">
        <f>基本情報入力シート!Z364</f>
        <v>0</v>
      </c>
      <c r="E333" s="582">
        <f>基本情報入力シート!$L$24</f>
        <v>0</v>
      </c>
      <c r="F333" s="582">
        <f>基本情報入力シート!$L$25</f>
        <v>0</v>
      </c>
      <c r="G333" s="582">
        <f>基本情報入力シート!L364</f>
        <v>0</v>
      </c>
      <c r="H333" s="582">
        <f>'別紙様式2-2（個票（４、５月））'!T342</f>
        <v>0</v>
      </c>
      <c r="I333" s="582">
        <f>'別紙様式2-2（個票（４、５月））'!O342</f>
        <v>0</v>
      </c>
      <c r="J333" s="582"/>
      <c r="K333" s="582">
        <f>'別紙様式2-3（個票（６月以降））'!T342</f>
        <v>0</v>
      </c>
      <c r="L333" s="582">
        <f>'別紙様式2-3（個票（６月以降））'!O342</f>
        <v>0</v>
      </c>
      <c r="M333" s="582"/>
    </row>
    <row r="334" spans="1:13">
      <c r="A334" s="582">
        <f>基本情報入力シート!$L$16</f>
        <v>0</v>
      </c>
      <c r="B334" s="583">
        <f>基本情報入力シート!B365</f>
        <v>0</v>
      </c>
      <c r="C334" s="582">
        <f>基本情報入力シート!W365</f>
        <v>0</v>
      </c>
      <c r="D334" s="582">
        <f>基本情報入力シート!Z365</f>
        <v>0</v>
      </c>
      <c r="E334" s="582">
        <f>基本情報入力シート!$L$24</f>
        <v>0</v>
      </c>
      <c r="F334" s="582">
        <f>基本情報入力シート!$L$25</f>
        <v>0</v>
      </c>
      <c r="G334" s="582">
        <f>基本情報入力シート!L365</f>
        <v>0</v>
      </c>
      <c r="H334" s="582">
        <f>'別紙様式2-2（個票（４、５月））'!T343</f>
        <v>0</v>
      </c>
      <c r="I334" s="582">
        <f>'別紙様式2-2（個票（４、５月））'!O343</f>
        <v>0</v>
      </c>
      <c r="J334" s="582"/>
      <c r="K334" s="582">
        <f>'別紙様式2-3（個票（６月以降））'!T343</f>
        <v>0</v>
      </c>
      <c r="L334" s="582">
        <f>'別紙様式2-3（個票（６月以降））'!O343</f>
        <v>0</v>
      </c>
      <c r="M334" s="582"/>
    </row>
    <row r="335" spans="1:13">
      <c r="A335" s="582">
        <f>基本情報入力シート!$L$16</f>
        <v>0</v>
      </c>
      <c r="B335" s="583">
        <f>基本情報入力シート!B366</f>
        <v>0</v>
      </c>
      <c r="C335" s="582">
        <f>基本情報入力シート!W366</f>
        <v>0</v>
      </c>
      <c r="D335" s="582">
        <f>基本情報入力シート!Z366</f>
        <v>0</v>
      </c>
      <c r="E335" s="582">
        <f>基本情報入力シート!$L$24</f>
        <v>0</v>
      </c>
      <c r="F335" s="582">
        <f>基本情報入力シート!$L$25</f>
        <v>0</v>
      </c>
      <c r="G335" s="582">
        <f>基本情報入力シート!L366</f>
        <v>0</v>
      </c>
      <c r="H335" s="582">
        <f>'別紙様式2-2（個票（４、５月））'!T344</f>
        <v>0</v>
      </c>
      <c r="I335" s="582">
        <f>'別紙様式2-2（個票（４、５月））'!O344</f>
        <v>0</v>
      </c>
      <c r="J335" s="582"/>
      <c r="K335" s="582">
        <f>'別紙様式2-3（個票（６月以降））'!T344</f>
        <v>0</v>
      </c>
      <c r="L335" s="582">
        <f>'別紙様式2-3（個票（６月以降））'!O344</f>
        <v>0</v>
      </c>
      <c r="M335" s="582"/>
    </row>
    <row r="336" spans="1:13">
      <c r="A336" s="582">
        <f>基本情報入力シート!$L$16</f>
        <v>0</v>
      </c>
      <c r="B336" s="583">
        <f>基本情報入力シート!B367</f>
        <v>0</v>
      </c>
      <c r="C336" s="582">
        <f>基本情報入力シート!W367</f>
        <v>0</v>
      </c>
      <c r="D336" s="582">
        <f>基本情報入力シート!Z367</f>
        <v>0</v>
      </c>
      <c r="E336" s="582">
        <f>基本情報入力シート!$L$24</f>
        <v>0</v>
      </c>
      <c r="F336" s="582">
        <f>基本情報入力シート!$L$25</f>
        <v>0</v>
      </c>
      <c r="G336" s="582">
        <f>基本情報入力シート!L367</f>
        <v>0</v>
      </c>
      <c r="H336" s="582">
        <f>'別紙様式2-2（個票（４、５月））'!T345</f>
        <v>0</v>
      </c>
      <c r="I336" s="582">
        <f>'別紙様式2-2（個票（４、５月））'!O345</f>
        <v>0</v>
      </c>
      <c r="J336" s="582"/>
      <c r="K336" s="582">
        <f>'別紙様式2-3（個票（６月以降））'!T345</f>
        <v>0</v>
      </c>
      <c r="L336" s="582">
        <f>'別紙様式2-3（個票（６月以降））'!O345</f>
        <v>0</v>
      </c>
      <c r="M336" s="582"/>
    </row>
    <row r="337" spans="1:13">
      <c r="A337" s="582">
        <f>基本情報入力シート!$L$16</f>
        <v>0</v>
      </c>
      <c r="B337" s="583">
        <f>基本情報入力シート!B368</f>
        <v>0</v>
      </c>
      <c r="C337" s="582">
        <f>基本情報入力シート!W368</f>
        <v>0</v>
      </c>
      <c r="D337" s="582">
        <f>基本情報入力シート!Z368</f>
        <v>0</v>
      </c>
      <c r="E337" s="582">
        <f>基本情報入力シート!$L$24</f>
        <v>0</v>
      </c>
      <c r="F337" s="582">
        <f>基本情報入力シート!$L$25</f>
        <v>0</v>
      </c>
      <c r="G337" s="582">
        <f>基本情報入力シート!L368</f>
        <v>0</v>
      </c>
      <c r="H337" s="582">
        <f>'別紙様式2-2（個票（４、５月））'!T346</f>
        <v>0</v>
      </c>
      <c r="I337" s="582">
        <f>'別紙様式2-2（個票（４、５月））'!O346</f>
        <v>0</v>
      </c>
      <c r="J337" s="582"/>
      <c r="K337" s="582">
        <f>'別紙様式2-3（個票（６月以降））'!T346</f>
        <v>0</v>
      </c>
      <c r="L337" s="582">
        <f>'別紙様式2-3（個票（６月以降））'!O346</f>
        <v>0</v>
      </c>
      <c r="M337" s="582"/>
    </row>
    <row r="338" spans="1:13">
      <c r="A338" s="582">
        <f>基本情報入力シート!$L$16</f>
        <v>0</v>
      </c>
      <c r="B338" s="583">
        <f>基本情報入力シート!B369</f>
        <v>0</v>
      </c>
      <c r="C338" s="582">
        <f>基本情報入力シート!W369</f>
        <v>0</v>
      </c>
      <c r="D338" s="582">
        <f>基本情報入力シート!Z369</f>
        <v>0</v>
      </c>
      <c r="E338" s="582">
        <f>基本情報入力シート!$L$24</f>
        <v>0</v>
      </c>
      <c r="F338" s="582">
        <f>基本情報入力シート!$L$25</f>
        <v>0</v>
      </c>
      <c r="G338" s="582">
        <f>基本情報入力シート!L369</f>
        <v>0</v>
      </c>
      <c r="H338" s="582">
        <f>'別紙様式2-2（個票（４、５月））'!T347</f>
        <v>0</v>
      </c>
      <c r="I338" s="582">
        <f>'別紙様式2-2（個票（４、５月））'!O347</f>
        <v>0</v>
      </c>
      <c r="J338" s="582"/>
      <c r="K338" s="582">
        <f>'別紙様式2-3（個票（６月以降））'!T347</f>
        <v>0</v>
      </c>
      <c r="L338" s="582">
        <f>'別紙様式2-3（個票（６月以降））'!O347</f>
        <v>0</v>
      </c>
      <c r="M338" s="582"/>
    </row>
    <row r="339" spans="1:13">
      <c r="A339" s="582">
        <f>基本情報入力シート!$L$16</f>
        <v>0</v>
      </c>
      <c r="B339" s="583">
        <f>基本情報入力シート!B370</f>
        <v>0</v>
      </c>
      <c r="C339" s="582">
        <f>基本情報入力シート!W370</f>
        <v>0</v>
      </c>
      <c r="D339" s="582">
        <f>基本情報入力シート!Z370</f>
        <v>0</v>
      </c>
      <c r="E339" s="582">
        <f>基本情報入力シート!$L$24</f>
        <v>0</v>
      </c>
      <c r="F339" s="582">
        <f>基本情報入力シート!$L$25</f>
        <v>0</v>
      </c>
      <c r="G339" s="582">
        <f>基本情報入力シート!L370</f>
        <v>0</v>
      </c>
      <c r="H339" s="582">
        <f>'別紙様式2-2（個票（４、５月））'!T348</f>
        <v>0</v>
      </c>
      <c r="I339" s="582">
        <f>'別紙様式2-2（個票（４、５月））'!O348</f>
        <v>0</v>
      </c>
      <c r="J339" s="582"/>
      <c r="K339" s="582">
        <f>'別紙様式2-3（個票（６月以降））'!T348</f>
        <v>0</v>
      </c>
      <c r="L339" s="582">
        <f>'別紙様式2-3（個票（６月以降））'!O348</f>
        <v>0</v>
      </c>
      <c r="M339" s="582"/>
    </row>
    <row r="340" spans="1:13">
      <c r="A340" s="582">
        <f>基本情報入力シート!$L$16</f>
        <v>0</v>
      </c>
      <c r="B340" s="583">
        <f>基本情報入力シート!B371</f>
        <v>0</v>
      </c>
      <c r="C340" s="582">
        <f>基本情報入力シート!W371</f>
        <v>0</v>
      </c>
      <c r="D340" s="582">
        <f>基本情報入力シート!Z371</f>
        <v>0</v>
      </c>
      <c r="E340" s="582">
        <f>基本情報入力シート!$L$24</f>
        <v>0</v>
      </c>
      <c r="F340" s="582">
        <f>基本情報入力シート!$L$25</f>
        <v>0</v>
      </c>
      <c r="G340" s="582">
        <f>基本情報入力シート!L371</f>
        <v>0</v>
      </c>
      <c r="H340" s="582">
        <f>'別紙様式2-2（個票（４、５月））'!T349</f>
        <v>0</v>
      </c>
      <c r="I340" s="582">
        <f>'別紙様式2-2（個票（４、５月））'!O349</f>
        <v>0</v>
      </c>
      <c r="J340" s="582"/>
      <c r="K340" s="582">
        <f>'別紙様式2-3（個票（６月以降））'!T349</f>
        <v>0</v>
      </c>
      <c r="L340" s="582">
        <f>'別紙様式2-3（個票（６月以降））'!O349</f>
        <v>0</v>
      </c>
      <c r="M340" s="582"/>
    </row>
    <row r="341" spans="1:13">
      <c r="A341" s="582">
        <f>基本情報入力シート!$L$16</f>
        <v>0</v>
      </c>
      <c r="B341" s="583">
        <f>基本情報入力シート!B372</f>
        <v>0</v>
      </c>
      <c r="C341" s="582">
        <f>基本情報入力シート!W372</f>
        <v>0</v>
      </c>
      <c r="D341" s="582">
        <f>基本情報入力シート!Z372</f>
        <v>0</v>
      </c>
      <c r="E341" s="582">
        <f>基本情報入力シート!$L$24</f>
        <v>0</v>
      </c>
      <c r="F341" s="582">
        <f>基本情報入力シート!$L$25</f>
        <v>0</v>
      </c>
      <c r="G341" s="582">
        <f>基本情報入力シート!L372</f>
        <v>0</v>
      </c>
      <c r="H341" s="582">
        <f>'別紙様式2-2（個票（４、５月））'!T350</f>
        <v>0</v>
      </c>
      <c r="I341" s="582">
        <f>'別紙様式2-2（個票（４、５月））'!O350</f>
        <v>0</v>
      </c>
      <c r="J341" s="582"/>
      <c r="K341" s="582">
        <f>'別紙様式2-3（個票（６月以降））'!T350</f>
        <v>0</v>
      </c>
      <c r="L341" s="582">
        <f>'別紙様式2-3（個票（６月以降））'!O350</f>
        <v>0</v>
      </c>
      <c r="M341" s="582"/>
    </row>
    <row r="342" spans="1:13">
      <c r="A342" s="582">
        <f>基本情報入力シート!$L$16</f>
        <v>0</v>
      </c>
      <c r="B342" s="583">
        <f>基本情報入力シート!B373</f>
        <v>0</v>
      </c>
      <c r="C342" s="582">
        <f>基本情報入力シート!W373</f>
        <v>0</v>
      </c>
      <c r="D342" s="582">
        <f>基本情報入力シート!Z373</f>
        <v>0</v>
      </c>
      <c r="E342" s="582">
        <f>基本情報入力シート!$L$24</f>
        <v>0</v>
      </c>
      <c r="F342" s="582">
        <f>基本情報入力シート!$L$25</f>
        <v>0</v>
      </c>
      <c r="G342" s="582">
        <f>基本情報入力シート!L373</f>
        <v>0</v>
      </c>
      <c r="H342" s="582">
        <f>'別紙様式2-2（個票（４、５月））'!T351</f>
        <v>0</v>
      </c>
      <c r="I342" s="582">
        <f>'別紙様式2-2（個票（４、５月））'!O351</f>
        <v>0</v>
      </c>
      <c r="J342" s="582"/>
      <c r="K342" s="582">
        <f>'別紙様式2-3（個票（６月以降））'!T351</f>
        <v>0</v>
      </c>
      <c r="L342" s="582">
        <f>'別紙様式2-3（個票（６月以降））'!O351</f>
        <v>0</v>
      </c>
      <c r="M342" s="582"/>
    </row>
    <row r="343" spans="1:13">
      <c r="A343" s="582">
        <f>基本情報入力シート!$L$16</f>
        <v>0</v>
      </c>
      <c r="B343" s="583">
        <f>基本情報入力シート!B374</f>
        <v>0</v>
      </c>
      <c r="C343" s="582">
        <f>基本情報入力シート!W374</f>
        <v>0</v>
      </c>
      <c r="D343" s="582">
        <f>基本情報入力シート!Z374</f>
        <v>0</v>
      </c>
      <c r="E343" s="582">
        <f>基本情報入力シート!$L$24</f>
        <v>0</v>
      </c>
      <c r="F343" s="582">
        <f>基本情報入力シート!$L$25</f>
        <v>0</v>
      </c>
      <c r="G343" s="582">
        <f>基本情報入力シート!L374</f>
        <v>0</v>
      </c>
      <c r="H343" s="582">
        <f>'別紙様式2-2（個票（４、５月））'!T352</f>
        <v>0</v>
      </c>
      <c r="I343" s="582">
        <f>'別紙様式2-2（個票（４、５月））'!O352</f>
        <v>0</v>
      </c>
      <c r="J343" s="582"/>
      <c r="K343" s="582">
        <f>'別紙様式2-3（個票（６月以降））'!T352</f>
        <v>0</v>
      </c>
      <c r="L343" s="582">
        <f>'別紙様式2-3（個票（６月以降））'!O352</f>
        <v>0</v>
      </c>
      <c r="M343" s="582"/>
    </row>
    <row r="344" spans="1:13">
      <c r="A344" s="582">
        <f>基本情報入力シート!$L$16</f>
        <v>0</v>
      </c>
      <c r="B344" s="583">
        <f>基本情報入力シート!B375</f>
        <v>0</v>
      </c>
      <c r="C344" s="582">
        <f>基本情報入力シート!W375</f>
        <v>0</v>
      </c>
      <c r="D344" s="582">
        <f>基本情報入力シート!Z375</f>
        <v>0</v>
      </c>
      <c r="E344" s="582">
        <f>基本情報入力シート!$L$24</f>
        <v>0</v>
      </c>
      <c r="F344" s="582">
        <f>基本情報入力シート!$L$25</f>
        <v>0</v>
      </c>
      <c r="G344" s="582">
        <f>基本情報入力シート!L375</f>
        <v>0</v>
      </c>
      <c r="H344" s="582">
        <f>'別紙様式2-2（個票（４、５月））'!T353</f>
        <v>0</v>
      </c>
      <c r="I344" s="582">
        <f>'別紙様式2-2（個票（４、５月））'!O353</f>
        <v>0</v>
      </c>
      <c r="J344" s="582"/>
      <c r="K344" s="582">
        <f>'別紙様式2-3（個票（６月以降））'!T353</f>
        <v>0</v>
      </c>
      <c r="L344" s="582">
        <f>'別紙様式2-3（個票（６月以降））'!O353</f>
        <v>0</v>
      </c>
      <c r="M344" s="582"/>
    </row>
    <row r="345" spans="1:13">
      <c r="A345" s="582">
        <f>基本情報入力シート!$L$16</f>
        <v>0</v>
      </c>
      <c r="B345" s="583">
        <f>基本情報入力シート!B376</f>
        <v>0</v>
      </c>
      <c r="C345" s="582">
        <f>基本情報入力シート!W376</f>
        <v>0</v>
      </c>
      <c r="D345" s="582">
        <f>基本情報入力シート!Z376</f>
        <v>0</v>
      </c>
      <c r="E345" s="582">
        <f>基本情報入力シート!$L$24</f>
        <v>0</v>
      </c>
      <c r="F345" s="582">
        <f>基本情報入力シート!$L$25</f>
        <v>0</v>
      </c>
      <c r="G345" s="582">
        <f>基本情報入力シート!L376</f>
        <v>0</v>
      </c>
      <c r="H345" s="582">
        <f>'別紙様式2-2（個票（４、５月））'!T354</f>
        <v>0</v>
      </c>
      <c r="I345" s="582">
        <f>'別紙様式2-2（個票（４、５月））'!O354</f>
        <v>0</v>
      </c>
      <c r="J345" s="582"/>
      <c r="K345" s="582">
        <f>'別紙様式2-3（個票（６月以降））'!T354</f>
        <v>0</v>
      </c>
      <c r="L345" s="582">
        <f>'別紙様式2-3（個票（６月以降））'!O354</f>
        <v>0</v>
      </c>
      <c r="M345" s="582"/>
    </row>
    <row r="346" spans="1:13">
      <c r="A346" s="582">
        <f>基本情報入力シート!$L$16</f>
        <v>0</v>
      </c>
      <c r="B346" s="583">
        <f>基本情報入力シート!B377</f>
        <v>0</v>
      </c>
      <c r="C346" s="582">
        <f>基本情報入力シート!W377</f>
        <v>0</v>
      </c>
      <c r="D346" s="582">
        <f>基本情報入力シート!Z377</f>
        <v>0</v>
      </c>
      <c r="E346" s="582">
        <f>基本情報入力シート!$L$24</f>
        <v>0</v>
      </c>
      <c r="F346" s="582">
        <f>基本情報入力シート!$L$25</f>
        <v>0</v>
      </c>
      <c r="G346" s="582">
        <f>基本情報入力シート!L377</f>
        <v>0</v>
      </c>
      <c r="H346" s="582">
        <f>'別紙様式2-2（個票（４、５月））'!T355</f>
        <v>0</v>
      </c>
      <c r="I346" s="582">
        <f>'別紙様式2-2（個票（４、５月））'!O355</f>
        <v>0</v>
      </c>
      <c r="J346" s="582"/>
      <c r="K346" s="582">
        <f>'別紙様式2-3（個票（６月以降））'!T355</f>
        <v>0</v>
      </c>
      <c r="L346" s="582">
        <f>'別紙様式2-3（個票（６月以降））'!O355</f>
        <v>0</v>
      </c>
      <c r="M346" s="582"/>
    </row>
    <row r="347" spans="1:13">
      <c r="A347" s="582">
        <f>基本情報入力シート!$L$16</f>
        <v>0</v>
      </c>
      <c r="B347" s="583">
        <f>基本情報入力シート!B378</f>
        <v>0</v>
      </c>
      <c r="C347" s="582">
        <f>基本情報入力シート!W378</f>
        <v>0</v>
      </c>
      <c r="D347" s="582">
        <f>基本情報入力シート!Z378</f>
        <v>0</v>
      </c>
      <c r="E347" s="582">
        <f>基本情報入力シート!$L$24</f>
        <v>0</v>
      </c>
      <c r="F347" s="582">
        <f>基本情報入力シート!$L$25</f>
        <v>0</v>
      </c>
      <c r="G347" s="582">
        <f>基本情報入力シート!L378</f>
        <v>0</v>
      </c>
      <c r="H347" s="582">
        <f>'別紙様式2-2（個票（４、５月））'!T356</f>
        <v>0</v>
      </c>
      <c r="I347" s="582">
        <f>'別紙様式2-2（個票（４、５月））'!O356</f>
        <v>0</v>
      </c>
      <c r="J347" s="582"/>
      <c r="K347" s="582">
        <f>'別紙様式2-3（個票（６月以降））'!T356</f>
        <v>0</v>
      </c>
      <c r="L347" s="582">
        <f>'別紙様式2-3（個票（６月以降））'!O356</f>
        <v>0</v>
      </c>
      <c r="M347" s="582"/>
    </row>
    <row r="348" spans="1:13">
      <c r="A348" s="582">
        <f>基本情報入力シート!$L$16</f>
        <v>0</v>
      </c>
      <c r="B348" s="583">
        <f>基本情報入力シート!B379</f>
        <v>0</v>
      </c>
      <c r="C348" s="582">
        <f>基本情報入力シート!W379</f>
        <v>0</v>
      </c>
      <c r="D348" s="582">
        <f>基本情報入力シート!Z379</f>
        <v>0</v>
      </c>
      <c r="E348" s="582">
        <f>基本情報入力シート!$L$24</f>
        <v>0</v>
      </c>
      <c r="F348" s="582">
        <f>基本情報入力シート!$L$25</f>
        <v>0</v>
      </c>
      <c r="G348" s="582">
        <f>基本情報入力シート!L379</f>
        <v>0</v>
      </c>
      <c r="H348" s="582">
        <f>'別紙様式2-2（個票（４、５月））'!T357</f>
        <v>0</v>
      </c>
      <c r="I348" s="582">
        <f>'別紙様式2-2（個票（４、５月））'!O357</f>
        <v>0</v>
      </c>
      <c r="J348" s="582"/>
      <c r="K348" s="582">
        <f>'別紙様式2-3（個票（６月以降））'!T357</f>
        <v>0</v>
      </c>
      <c r="L348" s="582">
        <f>'別紙様式2-3（個票（６月以降））'!O357</f>
        <v>0</v>
      </c>
      <c r="M348" s="582"/>
    </row>
    <row r="349" spans="1:13">
      <c r="A349" s="582">
        <f>基本情報入力シート!$L$16</f>
        <v>0</v>
      </c>
      <c r="B349" s="583">
        <f>基本情報入力シート!B380</f>
        <v>0</v>
      </c>
      <c r="C349" s="582">
        <f>基本情報入力シート!W380</f>
        <v>0</v>
      </c>
      <c r="D349" s="582">
        <f>基本情報入力シート!Z380</f>
        <v>0</v>
      </c>
      <c r="E349" s="582">
        <f>基本情報入力シート!$L$24</f>
        <v>0</v>
      </c>
      <c r="F349" s="582">
        <f>基本情報入力シート!$L$25</f>
        <v>0</v>
      </c>
      <c r="G349" s="582">
        <f>基本情報入力シート!L380</f>
        <v>0</v>
      </c>
      <c r="H349" s="582">
        <f>'別紙様式2-2（個票（４、５月））'!T358</f>
        <v>0</v>
      </c>
      <c r="I349" s="582">
        <f>'別紙様式2-2（個票（４、５月））'!O358</f>
        <v>0</v>
      </c>
      <c r="J349" s="582"/>
      <c r="K349" s="582">
        <f>'別紙様式2-3（個票（６月以降））'!T358</f>
        <v>0</v>
      </c>
      <c r="L349" s="582">
        <f>'別紙様式2-3（個票（６月以降））'!O358</f>
        <v>0</v>
      </c>
      <c r="M349" s="582"/>
    </row>
    <row r="350" spans="1:13">
      <c r="A350" s="582">
        <f>基本情報入力シート!$L$16</f>
        <v>0</v>
      </c>
      <c r="B350" s="583">
        <f>基本情報入力シート!B381</f>
        <v>0</v>
      </c>
      <c r="C350" s="582">
        <f>基本情報入力シート!W381</f>
        <v>0</v>
      </c>
      <c r="D350" s="582">
        <f>基本情報入力シート!Z381</f>
        <v>0</v>
      </c>
      <c r="E350" s="582">
        <f>基本情報入力シート!$L$24</f>
        <v>0</v>
      </c>
      <c r="F350" s="582">
        <f>基本情報入力シート!$L$25</f>
        <v>0</v>
      </c>
      <c r="G350" s="582">
        <f>基本情報入力シート!L381</f>
        <v>0</v>
      </c>
      <c r="H350" s="582">
        <f>'別紙様式2-2（個票（４、５月））'!T359</f>
        <v>0</v>
      </c>
      <c r="I350" s="582">
        <f>'別紙様式2-2（個票（４、５月））'!O359</f>
        <v>0</v>
      </c>
      <c r="J350" s="582"/>
      <c r="K350" s="582">
        <f>'別紙様式2-3（個票（６月以降））'!T359</f>
        <v>0</v>
      </c>
      <c r="L350" s="582">
        <f>'別紙様式2-3（個票（６月以降））'!O359</f>
        <v>0</v>
      </c>
      <c r="M350" s="582"/>
    </row>
    <row r="351" spans="1:13">
      <c r="A351" s="582">
        <f>基本情報入力シート!$L$16</f>
        <v>0</v>
      </c>
      <c r="B351" s="583">
        <f>基本情報入力シート!B382</f>
        <v>0</v>
      </c>
      <c r="C351" s="582">
        <f>基本情報入力シート!W382</f>
        <v>0</v>
      </c>
      <c r="D351" s="582">
        <f>基本情報入力シート!Z382</f>
        <v>0</v>
      </c>
      <c r="E351" s="582">
        <f>基本情報入力シート!$L$24</f>
        <v>0</v>
      </c>
      <c r="F351" s="582">
        <f>基本情報入力シート!$L$25</f>
        <v>0</v>
      </c>
      <c r="G351" s="582">
        <f>基本情報入力シート!L382</f>
        <v>0</v>
      </c>
      <c r="H351" s="582">
        <f>'別紙様式2-2（個票（４、５月））'!T360</f>
        <v>0</v>
      </c>
      <c r="I351" s="582">
        <f>'別紙様式2-2（個票（４、５月））'!O360</f>
        <v>0</v>
      </c>
      <c r="J351" s="582"/>
      <c r="K351" s="582">
        <f>'別紙様式2-3（個票（６月以降））'!T360</f>
        <v>0</v>
      </c>
      <c r="L351" s="582">
        <f>'別紙様式2-3（個票（６月以降））'!O360</f>
        <v>0</v>
      </c>
      <c r="M351" s="582"/>
    </row>
    <row r="352" spans="1:13">
      <c r="A352" s="582">
        <f>基本情報入力シート!$L$16</f>
        <v>0</v>
      </c>
      <c r="B352" s="583">
        <f>基本情報入力シート!B383</f>
        <v>0</v>
      </c>
      <c r="C352" s="582">
        <f>基本情報入力シート!W383</f>
        <v>0</v>
      </c>
      <c r="D352" s="582">
        <f>基本情報入力シート!Z383</f>
        <v>0</v>
      </c>
      <c r="E352" s="582">
        <f>基本情報入力シート!$L$24</f>
        <v>0</v>
      </c>
      <c r="F352" s="582">
        <f>基本情報入力シート!$L$25</f>
        <v>0</v>
      </c>
      <c r="G352" s="582">
        <f>基本情報入力シート!L383</f>
        <v>0</v>
      </c>
      <c r="H352" s="582">
        <f>'別紙様式2-2（個票（４、５月））'!T361</f>
        <v>0</v>
      </c>
      <c r="I352" s="582">
        <f>'別紙様式2-2（個票（４、５月））'!O361</f>
        <v>0</v>
      </c>
      <c r="J352" s="582"/>
      <c r="K352" s="582">
        <f>'別紙様式2-3（個票（６月以降））'!T361</f>
        <v>0</v>
      </c>
      <c r="L352" s="582">
        <f>'別紙様式2-3（個票（６月以降））'!O361</f>
        <v>0</v>
      </c>
      <c r="M352" s="582"/>
    </row>
    <row r="353" spans="1:13">
      <c r="A353" s="582">
        <f>基本情報入力シート!$L$16</f>
        <v>0</v>
      </c>
      <c r="B353" s="583">
        <f>基本情報入力シート!B384</f>
        <v>0</v>
      </c>
      <c r="C353" s="582">
        <f>基本情報入力シート!W384</f>
        <v>0</v>
      </c>
      <c r="D353" s="582">
        <f>基本情報入力シート!Z384</f>
        <v>0</v>
      </c>
      <c r="E353" s="582">
        <f>基本情報入力シート!$L$24</f>
        <v>0</v>
      </c>
      <c r="F353" s="582">
        <f>基本情報入力シート!$L$25</f>
        <v>0</v>
      </c>
      <c r="G353" s="582">
        <f>基本情報入力シート!L384</f>
        <v>0</v>
      </c>
      <c r="H353" s="582">
        <f>'別紙様式2-2（個票（４、５月））'!T362</f>
        <v>0</v>
      </c>
      <c r="I353" s="582">
        <f>'別紙様式2-2（個票（４、５月））'!O362</f>
        <v>0</v>
      </c>
      <c r="J353" s="582"/>
      <c r="K353" s="582">
        <f>'別紙様式2-3（個票（６月以降））'!T362</f>
        <v>0</v>
      </c>
      <c r="L353" s="582">
        <f>'別紙様式2-3（個票（６月以降））'!O362</f>
        <v>0</v>
      </c>
      <c r="M353" s="582"/>
    </row>
    <row r="354" spans="1:13">
      <c r="A354" s="582">
        <f>基本情報入力シート!$L$16</f>
        <v>0</v>
      </c>
      <c r="B354" s="583">
        <f>基本情報入力シート!B385</f>
        <v>0</v>
      </c>
      <c r="C354" s="582">
        <f>基本情報入力シート!W385</f>
        <v>0</v>
      </c>
      <c r="D354" s="582">
        <f>基本情報入力シート!Z385</f>
        <v>0</v>
      </c>
      <c r="E354" s="582">
        <f>基本情報入力シート!$L$24</f>
        <v>0</v>
      </c>
      <c r="F354" s="582">
        <f>基本情報入力シート!$L$25</f>
        <v>0</v>
      </c>
      <c r="G354" s="582">
        <f>基本情報入力シート!L385</f>
        <v>0</v>
      </c>
      <c r="H354" s="582">
        <f>'別紙様式2-2（個票（４、５月））'!T363</f>
        <v>0</v>
      </c>
      <c r="I354" s="582">
        <f>'別紙様式2-2（個票（４、５月））'!O363</f>
        <v>0</v>
      </c>
      <c r="J354" s="582"/>
      <c r="K354" s="582">
        <f>'別紙様式2-3（個票（６月以降））'!T363</f>
        <v>0</v>
      </c>
      <c r="L354" s="582">
        <f>'別紙様式2-3（個票（６月以降））'!O363</f>
        <v>0</v>
      </c>
      <c r="M354" s="582"/>
    </row>
    <row r="355" spans="1:13">
      <c r="A355" s="582">
        <f>基本情報入力シート!$L$16</f>
        <v>0</v>
      </c>
      <c r="B355" s="583">
        <f>基本情報入力シート!B386</f>
        <v>0</v>
      </c>
      <c r="C355" s="582">
        <f>基本情報入力シート!W386</f>
        <v>0</v>
      </c>
      <c r="D355" s="582">
        <f>基本情報入力シート!Z386</f>
        <v>0</v>
      </c>
      <c r="E355" s="582">
        <f>基本情報入力シート!$L$24</f>
        <v>0</v>
      </c>
      <c r="F355" s="582">
        <f>基本情報入力シート!$L$25</f>
        <v>0</v>
      </c>
      <c r="G355" s="582">
        <f>基本情報入力シート!L386</f>
        <v>0</v>
      </c>
      <c r="H355" s="582">
        <f>'別紙様式2-2（個票（４、５月））'!T364</f>
        <v>0</v>
      </c>
      <c r="I355" s="582">
        <f>'別紙様式2-2（個票（４、５月））'!O364</f>
        <v>0</v>
      </c>
      <c r="J355" s="582"/>
      <c r="K355" s="582">
        <f>'別紙様式2-3（個票（６月以降））'!T364</f>
        <v>0</v>
      </c>
      <c r="L355" s="582">
        <f>'別紙様式2-3（個票（６月以降））'!O364</f>
        <v>0</v>
      </c>
      <c r="M355" s="582"/>
    </row>
    <row r="356" spans="1:13">
      <c r="A356" s="582">
        <f>基本情報入力シート!$L$16</f>
        <v>0</v>
      </c>
      <c r="B356" s="583">
        <f>基本情報入力シート!B387</f>
        <v>0</v>
      </c>
      <c r="C356" s="582">
        <f>基本情報入力シート!W387</f>
        <v>0</v>
      </c>
      <c r="D356" s="582">
        <f>基本情報入力シート!Z387</f>
        <v>0</v>
      </c>
      <c r="E356" s="582">
        <f>基本情報入力シート!$L$24</f>
        <v>0</v>
      </c>
      <c r="F356" s="582">
        <f>基本情報入力シート!$L$25</f>
        <v>0</v>
      </c>
      <c r="G356" s="582">
        <f>基本情報入力シート!L387</f>
        <v>0</v>
      </c>
      <c r="H356" s="582">
        <f>'別紙様式2-2（個票（４、５月））'!T365</f>
        <v>0</v>
      </c>
      <c r="I356" s="582">
        <f>'別紙様式2-2（個票（４、５月））'!O365</f>
        <v>0</v>
      </c>
      <c r="J356" s="582"/>
      <c r="K356" s="582">
        <f>'別紙様式2-3（個票（６月以降））'!T365</f>
        <v>0</v>
      </c>
      <c r="L356" s="582">
        <f>'別紙様式2-3（個票（６月以降））'!O365</f>
        <v>0</v>
      </c>
      <c r="M356" s="582"/>
    </row>
    <row r="357" spans="1:13">
      <c r="A357" s="582">
        <f>基本情報入力シート!$L$16</f>
        <v>0</v>
      </c>
      <c r="B357" s="583">
        <f>基本情報入力シート!B388</f>
        <v>0</v>
      </c>
      <c r="C357" s="582">
        <f>基本情報入力シート!W388</f>
        <v>0</v>
      </c>
      <c r="D357" s="582">
        <f>基本情報入力シート!Z388</f>
        <v>0</v>
      </c>
      <c r="E357" s="582">
        <f>基本情報入力シート!$L$24</f>
        <v>0</v>
      </c>
      <c r="F357" s="582">
        <f>基本情報入力シート!$L$25</f>
        <v>0</v>
      </c>
      <c r="G357" s="582">
        <f>基本情報入力シート!L388</f>
        <v>0</v>
      </c>
      <c r="H357" s="582">
        <f>'別紙様式2-2（個票（４、５月））'!T366</f>
        <v>0</v>
      </c>
      <c r="I357" s="582">
        <f>'別紙様式2-2（個票（４、５月））'!O366</f>
        <v>0</v>
      </c>
      <c r="J357" s="582"/>
      <c r="K357" s="582">
        <f>'別紙様式2-3（個票（６月以降））'!T366</f>
        <v>0</v>
      </c>
      <c r="L357" s="582">
        <f>'別紙様式2-3（個票（６月以降））'!O366</f>
        <v>0</v>
      </c>
      <c r="M357" s="582"/>
    </row>
    <row r="358" spans="1:13">
      <c r="A358" s="582">
        <f>基本情報入力シート!$L$16</f>
        <v>0</v>
      </c>
      <c r="B358" s="583">
        <f>基本情報入力シート!B389</f>
        <v>0</v>
      </c>
      <c r="C358" s="582">
        <f>基本情報入力シート!W389</f>
        <v>0</v>
      </c>
      <c r="D358" s="582">
        <f>基本情報入力シート!Z389</f>
        <v>0</v>
      </c>
      <c r="E358" s="582">
        <f>基本情報入力シート!$L$24</f>
        <v>0</v>
      </c>
      <c r="F358" s="582">
        <f>基本情報入力シート!$L$25</f>
        <v>0</v>
      </c>
      <c r="G358" s="582">
        <f>基本情報入力シート!L389</f>
        <v>0</v>
      </c>
      <c r="H358" s="582">
        <f>'別紙様式2-2（個票（４、５月））'!T367</f>
        <v>0</v>
      </c>
      <c r="I358" s="582">
        <f>'別紙様式2-2（個票（４、５月））'!O367</f>
        <v>0</v>
      </c>
      <c r="J358" s="582"/>
      <c r="K358" s="582">
        <f>'別紙様式2-3（個票（６月以降））'!T367</f>
        <v>0</v>
      </c>
      <c r="L358" s="582">
        <f>'別紙様式2-3（個票（６月以降））'!O367</f>
        <v>0</v>
      </c>
      <c r="M358" s="582"/>
    </row>
    <row r="359" spans="1:13">
      <c r="A359" s="582">
        <f>基本情報入力シート!$L$16</f>
        <v>0</v>
      </c>
      <c r="B359" s="583">
        <f>基本情報入力シート!B390</f>
        <v>0</v>
      </c>
      <c r="C359" s="582">
        <f>基本情報入力シート!W390</f>
        <v>0</v>
      </c>
      <c r="D359" s="582">
        <f>基本情報入力シート!Z390</f>
        <v>0</v>
      </c>
      <c r="E359" s="582">
        <f>基本情報入力シート!$L$24</f>
        <v>0</v>
      </c>
      <c r="F359" s="582">
        <f>基本情報入力シート!$L$25</f>
        <v>0</v>
      </c>
      <c r="G359" s="582">
        <f>基本情報入力シート!L390</f>
        <v>0</v>
      </c>
      <c r="H359" s="582">
        <f>'別紙様式2-2（個票（４、５月））'!T368</f>
        <v>0</v>
      </c>
      <c r="I359" s="582">
        <f>'別紙様式2-2（個票（４、５月））'!O368</f>
        <v>0</v>
      </c>
      <c r="J359" s="582"/>
      <c r="K359" s="582">
        <f>'別紙様式2-3（個票（６月以降））'!T368</f>
        <v>0</v>
      </c>
      <c r="L359" s="582">
        <f>'別紙様式2-3（個票（６月以降））'!O368</f>
        <v>0</v>
      </c>
      <c r="M359" s="582"/>
    </row>
    <row r="360" spans="1:13">
      <c r="A360" s="582">
        <f>基本情報入力シート!$L$16</f>
        <v>0</v>
      </c>
      <c r="B360" s="583">
        <f>基本情報入力シート!B391</f>
        <v>0</v>
      </c>
      <c r="C360" s="582">
        <f>基本情報入力シート!W391</f>
        <v>0</v>
      </c>
      <c r="D360" s="582">
        <f>基本情報入力シート!Z391</f>
        <v>0</v>
      </c>
      <c r="E360" s="582">
        <f>基本情報入力シート!$L$24</f>
        <v>0</v>
      </c>
      <c r="F360" s="582">
        <f>基本情報入力シート!$L$25</f>
        <v>0</v>
      </c>
      <c r="G360" s="582">
        <f>基本情報入力シート!L391</f>
        <v>0</v>
      </c>
      <c r="H360" s="582">
        <f>'別紙様式2-2（個票（４、５月））'!T369</f>
        <v>0</v>
      </c>
      <c r="I360" s="582">
        <f>'別紙様式2-2（個票（４、５月））'!O369</f>
        <v>0</v>
      </c>
      <c r="J360" s="582"/>
      <c r="K360" s="582">
        <f>'別紙様式2-3（個票（６月以降））'!T369</f>
        <v>0</v>
      </c>
      <c r="L360" s="582">
        <f>'別紙様式2-3（個票（６月以降））'!O369</f>
        <v>0</v>
      </c>
      <c r="M360" s="582"/>
    </row>
    <row r="361" spans="1:13">
      <c r="A361" s="582">
        <f>基本情報入力シート!$L$16</f>
        <v>0</v>
      </c>
      <c r="B361" s="583">
        <f>基本情報入力シート!B392</f>
        <v>0</v>
      </c>
      <c r="C361" s="582">
        <f>基本情報入力シート!W392</f>
        <v>0</v>
      </c>
      <c r="D361" s="582">
        <f>基本情報入力シート!Z392</f>
        <v>0</v>
      </c>
      <c r="E361" s="582">
        <f>基本情報入力シート!$L$24</f>
        <v>0</v>
      </c>
      <c r="F361" s="582">
        <f>基本情報入力シート!$L$25</f>
        <v>0</v>
      </c>
      <c r="G361" s="582">
        <f>基本情報入力シート!L392</f>
        <v>0</v>
      </c>
      <c r="H361" s="582">
        <f>'別紙様式2-2（個票（４、５月））'!T370</f>
        <v>0</v>
      </c>
      <c r="I361" s="582">
        <f>'別紙様式2-2（個票（４、５月））'!O370</f>
        <v>0</v>
      </c>
      <c r="J361" s="582"/>
      <c r="K361" s="582">
        <f>'別紙様式2-3（個票（６月以降））'!T370</f>
        <v>0</v>
      </c>
      <c r="L361" s="582">
        <f>'別紙様式2-3（個票（６月以降））'!O370</f>
        <v>0</v>
      </c>
      <c r="M361" s="582"/>
    </row>
    <row r="362" spans="1:13">
      <c r="A362" s="582">
        <f>基本情報入力シート!$L$16</f>
        <v>0</v>
      </c>
      <c r="B362" s="583">
        <f>基本情報入力シート!B393</f>
        <v>0</v>
      </c>
      <c r="C362" s="582">
        <f>基本情報入力シート!W393</f>
        <v>0</v>
      </c>
      <c r="D362" s="582">
        <f>基本情報入力シート!Z393</f>
        <v>0</v>
      </c>
      <c r="E362" s="582">
        <f>基本情報入力シート!$L$24</f>
        <v>0</v>
      </c>
      <c r="F362" s="582">
        <f>基本情報入力シート!$L$25</f>
        <v>0</v>
      </c>
      <c r="G362" s="582">
        <f>基本情報入力シート!L393</f>
        <v>0</v>
      </c>
      <c r="H362" s="582">
        <f>'別紙様式2-2（個票（４、５月））'!T371</f>
        <v>0</v>
      </c>
      <c r="I362" s="582">
        <f>'別紙様式2-2（個票（４、５月））'!O371</f>
        <v>0</v>
      </c>
      <c r="J362" s="582"/>
      <c r="K362" s="582">
        <f>'別紙様式2-3（個票（６月以降））'!T371</f>
        <v>0</v>
      </c>
      <c r="L362" s="582">
        <f>'別紙様式2-3（個票（６月以降））'!O371</f>
        <v>0</v>
      </c>
      <c r="M362" s="582"/>
    </row>
    <row r="363" spans="1:13">
      <c r="A363" s="582">
        <f>基本情報入力シート!$L$16</f>
        <v>0</v>
      </c>
      <c r="B363" s="583">
        <f>基本情報入力シート!B394</f>
        <v>0</v>
      </c>
      <c r="C363" s="582">
        <f>基本情報入力シート!W394</f>
        <v>0</v>
      </c>
      <c r="D363" s="582">
        <f>基本情報入力シート!Z394</f>
        <v>0</v>
      </c>
      <c r="E363" s="582">
        <f>基本情報入力シート!$L$24</f>
        <v>0</v>
      </c>
      <c r="F363" s="582">
        <f>基本情報入力シート!$L$25</f>
        <v>0</v>
      </c>
      <c r="G363" s="582">
        <f>基本情報入力シート!L394</f>
        <v>0</v>
      </c>
      <c r="H363" s="582">
        <f>'別紙様式2-2（個票（４、５月））'!T372</f>
        <v>0</v>
      </c>
      <c r="I363" s="582">
        <f>'別紙様式2-2（個票（４、５月））'!O372</f>
        <v>0</v>
      </c>
      <c r="J363" s="582"/>
      <c r="K363" s="582">
        <f>'別紙様式2-3（個票（６月以降））'!T372</f>
        <v>0</v>
      </c>
      <c r="L363" s="582">
        <f>'別紙様式2-3（個票（６月以降））'!O372</f>
        <v>0</v>
      </c>
      <c r="M363" s="582"/>
    </row>
    <row r="364" spans="1:13">
      <c r="A364" s="582">
        <f>基本情報入力シート!$L$16</f>
        <v>0</v>
      </c>
      <c r="B364" s="583">
        <f>基本情報入力シート!B395</f>
        <v>0</v>
      </c>
      <c r="C364" s="582">
        <f>基本情報入力シート!W395</f>
        <v>0</v>
      </c>
      <c r="D364" s="582">
        <f>基本情報入力シート!Z395</f>
        <v>0</v>
      </c>
      <c r="E364" s="582">
        <f>基本情報入力シート!$L$24</f>
        <v>0</v>
      </c>
      <c r="F364" s="582">
        <f>基本情報入力シート!$L$25</f>
        <v>0</v>
      </c>
      <c r="G364" s="582">
        <f>基本情報入力シート!L395</f>
        <v>0</v>
      </c>
      <c r="H364" s="582">
        <f>'別紙様式2-2（個票（４、５月））'!T373</f>
        <v>0</v>
      </c>
      <c r="I364" s="582">
        <f>'別紙様式2-2（個票（４、５月））'!O373</f>
        <v>0</v>
      </c>
      <c r="J364" s="582"/>
      <c r="K364" s="582">
        <f>'別紙様式2-3（個票（６月以降））'!T373</f>
        <v>0</v>
      </c>
      <c r="L364" s="582">
        <f>'別紙様式2-3（個票（６月以降））'!O373</f>
        <v>0</v>
      </c>
      <c r="M364" s="582"/>
    </row>
    <row r="365" spans="1:13">
      <c r="A365" s="582">
        <f>基本情報入力シート!$L$16</f>
        <v>0</v>
      </c>
      <c r="B365" s="583">
        <f>基本情報入力シート!B396</f>
        <v>0</v>
      </c>
      <c r="C365" s="582">
        <f>基本情報入力シート!W396</f>
        <v>0</v>
      </c>
      <c r="D365" s="582">
        <f>基本情報入力シート!Z396</f>
        <v>0</v>
      </c>
      <c r="E365" s="582">
        <f>基本情報入力シート!$L$24</f>
        <v>0</v>
      </c>
      <c r="F365" s="582">
        <f>基本情報入力シート!$L$25</f>
        <v>0</v>
      </c>
      <c r="G365" s="582">
        <f>基本情報入力シート!L396</f>
        <v>0</v>
      </c>
      <c r="H365" s="582">
        <f>'別紙様式2-2（個票（４、５月））'!T374</f>
        <v>0</v>
      </c>
      <c r="I365" s="582">
        <f>'別紙様式2-2（個票（４、５月））'!O374</f>
        <v>0</v>
      </c>
      <c r="J365" s="582"/>
      <c r="K365" s="582">
        <f>'別紙様式2-3（個票（６月以降））'!T374</f>
        <v>0</v>
      </c>
      <c r="L365" s="582">
        <f>'別紙様式2-3（個票（６月以降））'!O374</f>
        <v>0</v>
      </c>
      <c r="M365" s="582"/>
    </row>
    <row r="366" spans="1:13">
      <c r="A366" s="582">
        <f>基本情報入力シート!$L$16</f>
        <v>0</v>
      </c>
      <c r="B366" s="583">
        <f>基本情報入力シート!B397</f>
        <v>0</v>
      </c>
      <c r="C366" s="582">
        <f>基本情報入力シート!W397</f>
        <v>0</v>
      </c>
      <c r="D366" s="582">
        <f>基本情報入力シート!Z397</f>
        <v>0</v>
      </c>
      <c r="E366" s="582">
        <f>基本情報入力シート!$L$24</f>
        <v>0</v>
      </c>
      <c r="F366" s="582">
        <f>基本情報入力シート!$L$25</f>
        <v>0</v>
      </c>
      <c r="G366" s="582">
        <f>基本情報入力シート!L397</f>
        <v>0</v>
      </c>
      <c r="H366" s="582">
        <f>'別紙様式2-2（個票（４、５月））'!T375</f>
        <v>0</v>
      </c>
      <c r="I366" s="582">
        <f>'別紙様式2-2（個票（４、５月））'!O375</f>
        <v>0</v>
      </c>
      <c r="J366" s="582"/>
      <c r="K366" s="582">
        <f>'別紙様式2-3（個票（６月以降））'!T375</f>
        <v>0</v>
      </c>
      <c r="L366" s="582">
        <f>'別紙様式2-3（個票（６月以降））'!O375</f>
        <v>0</v>
      </c>
      <c r="M366" s="582"/>
    </row>
    <row r="367" spans="1:13">
      <c r="A367" s="582">
        <f>基本情報入力シート!$L$16</f>
        <v>0</v>
      </c>
      <c r="B367" s="583">
        <f>基本情報入力シート!B398</f>
        <v>0</v>
      </c>
      <c r="C367" s="582">
        <f>基本情報入力シート!W398</f>
        <v>0</v>
      </c>
      <c r="D367" s="582">
        <f>基本情報入力シート!Z398</f>
        <v>0</v>
      </c>
      <c r="E367" s="582">
        <f>基本情報入力シート!$L$24</f>
        <v>0</v>
      </c>
      <c r="F367" s="582">
        <f>基本情報入力シート!$L$25</f>
        <v>0</v>
      </c>
      <c r="G367" s="582">
        <f>基本情報入力シート!L398</f>
        <v>0</v>
      </c>
      <c r="H367" s="582">
        <f>'別紙様式2-2（個票（４、５月））'!T376</f>
        <v>0</v>
      </c>
      <c r="I367" s="582">
        <f>'別紙様式2-2（個票（４、５月））'!O376</f>
        <v>0</v>
      </c>
      <c r="J367" s="582"/>
      <c r="K367" s="582">
        <f>'別紙様式2-3（個票（６月以降））'!T376</f>
        <v>0</v>
      </c>
      <c r="L367" s="582">
        <f>'別紙様式2-3（個票（６月以降））'!O376</f>
        <v>0</v>
      </c>
      <c r="M367" s="582"/>
    </row>
    <row r="368" spans="1:13">
      <c r="A368" s="582">
        <f>基本情報入力シート!$L$16</f>
        <v>0</v>
      </c>
      <c r="B368" s="583">
        <f>基本情報入力シート!B399</f>
        <v>0</v>
      </c>
      <c r="C368" s="582">
        <f>基本情報入力シート!W399</f>
        <v>0</v>
      </c>
      <c r="D368" s="582">
        <f>基本情報入力シート!Z399</f>
        <v>0</v>
      </c>
      <c r="E368" s="582">
        <f>基本情報入力シート!$L$24</f>
        <v>0</v>
      </c>
      <c r="F368" s="582">
        <f>基本情報入力シート!$L$25</f>
        <v>0</v>
      </c>
      <c r="G368" s="582">
        <f>基本情報入力シート!L399</f>
        <v>0</v>
      </c>
      <c r="H368" s="582">
        <f>'別紙様式2-2（個票（４、５月））'!T377</f>
        <v>0</v>
      </c>
      <c r="I368" s="582">
        <f>'別紙様式2-2（個票（４、５月））'!O377</f>
        <v>0</v>
      </c>
      <c r="J368" s="582"/>
      <c r="K368" s="582">
        <f>'別紙様式2-3（個票（６月以降））'!T377</f>
        <v>0</v>
      </c>
      <c r="L368" s="582">
        <f>'別紙様式2-3（個票（６月以降））'!O377</f>
        <v>0</v>
      </c>
      <c r="M368" s="582"/>
    </row>
    <row r="369" spans="1:13">
      <c r="A369" s="582">
        <f>基本情報入力シート!$L$16</f>
        <v>0</v>
      </c>
      <c r="B369" s="583">
        <f>基本情報入力シート!B400</f>
        <v>0</v>
      </c>
      <c r="C369" s="582">
        <f>基本情報入力シート!W400</f>
        <v>0</v>
      </c>
      <c r="D369" s="582">
        <f>基本情報入力シート!Z400</f>
        <v>0</v>
      </c>
      <c r="E369" s="582">
        <f>基本情報入力シート!$L$24</f>
        <v>0</v>
      </c>
      <c r="F369" s="582">
        <f>基本情報入力シート!$L$25</f>
        <v>0</v>
      </c>
      <c r="G369" s="582">
        <f>基本情報入力シート!L400</f>
        <v>0</v>
      </c>
      <c r="H369" s="582">
        <f>'別紙様式2-2（個票（４、５月））'!T378</f>
        <v>0</v>
      </c>
      <c r="I369" s="582">
        <f>'別紙様式2-2（個票（４、５月））'!O378</f>
        <v>0</v>
      </c>
      <c r="J369" s="582"/>
      <c r="K369" s="582">
        <f>'別紙様式2-3（個票（６月以降））'!T378</f>
        <v>0</v>
      </c>
      <c r="L369" s="582">
        <f>'別紙様式2-3（個票（６月以降））'!O378</f>
        <v>0</v>
      </c>
      <c r="M369" s="582"/>
    </row>
    <row r="370" spans="1:13">
      <c r="A370" s="582">
        <f>基本情報入力シート!$L$16</f>
        <v>0</v>
      </c>
      <c r="B370" s="583">
        <f>基本情報入力シート!B401</f>
        <v>0</v>
      </c>
      <c r="C370" s="582">
        <f>基本情報入力シート!W401</f>
        <v>0</v>
      </c>
      <c r="D370" s="582">
        <f>基本情報入力シート!Z401</f>
        <v>0</v>
      </c>
      <c r="E370" s="582">
        <f>基本情報入力シート!$L$24</f>
        <v>0</v>
      </c>
      <c r="F370" s="582">
        <f>基本情報入力シート!$L$25</f>
        <v>0</v>
      </c>
      <c r="G370" s="582">
        <f>基本情報入力シート!L401</f>
        <v>0</v>
      </c>
      <c r="H370" s="582">
        <f>'別紙様式2-2（個票（４、５月））'!T379</f>
        <v>0</v>
      </c>
      <c r="I370" s="582">
        <f>'別紙様式2-2（個票（４、５月））'!O379</f>
        <v>0</v>
      </c>
      <c r="J370" s="582"/>
      <c r="K370" s="582">
        <f>'別紙様式2-3（個票（６月以降））'!T379</f>
        <v>0</v>
      </c>
      <c r="L370" s="582">
        <f>'別紙様式2-3（個票（６月以降））'!O379</f>
        <v>0</v>
      </c>
      <c r="M370" s="582"/>
    </row>
    <row r="371" spans="1:13">
      <c r="A371" s="582">
        <f>基本情報入力シート!$L$16</f>
        <v>0</v>
      </c>
      <c r="B371" s="583">
        <f>基本情報入力シート!B402</f>
        <v>0</v>
      </c>
      <c r="C371" s="582">
        <f>基本情報入力シート!W402</f>
        <v>0</v>
      </c>
      <c r="D371" s="582">
        <f>基本情報入力シート!Z402</f>
        <v>0</v>
      </c>
      <c r="E371" s="582">
        <f>基本情報入力シート!$L$24</f>
        <v>0</v>
      </c>
      <c r="F371" s="582">
        <f>基本情報入力シート!$L$25</f>
        <v>0</v>
      </c>
      <c r="G371" s="582">
        <f>基本情報入力シート!L402</f>
        <v>0</v>
      </c>
      <c r="H371" s="582">
        <f>'別紙様式2-2（個票（４、５月））'!T380</f>
        <v>0</v>
      </c>
      <c r="I371" s="582">
        <f>'別紙様式2-2（個票（４、５月））'!O380</f>
        <v>0</v>
      </c>
      <c r="J371" s="582"/>
      <c r="K371" s="582">
        <f>'別紙様式2-3（個票（６月以降））'!T380</f>
        <v>0</v>
      </c>
      <c r="L371" s="582">
        <f>'別紙様式2-3（個票（６月以降））'!O380</f>
        <v>0</v>
      </c>
      <c r="M371" s="582"/>
    </row>
    <row r="372" spans="1:13">
      <c r="A372" s="582">
        <f>基本情報入力シート!$L$16</f>
        <v>0</v>
      </c>
      <c r="B372" s="583">
        <f>基本情報入力シート!B403</f>
        <v>0</v>
      </c>
      <c r="C372" s="582">
        <f>基本情報入力シート!W403</f>
        <v>0</v>
      </c>
      <c r="D372" s="582">
        <f>基本情報入力シート!Z403</f>
        <v>0</v>
      </c>
      <c r="E372" s="582">
        <f>基本情報入力シート!$L$24</f>
        <v>0</v>
      </c>
      <c r="F372" s="582">
        <f>基本情報入力シート!$L$25</f>
        <v>0</v>
      </c>
      <c r="G372" s="582">
        <f>基本情報入力シート!L403</f>
        <v>0</v>
      </c>
      <c r="H372" s="582">
        <f>'別紙様式2-2（個票（４、５月））'!T381</f>
        <v>0</v>
      </c>
      <c r="I372" s="582">
        <f>'別紙様式2-2（個票（４、５月））'!O381</f>
        <v>0</v>
      </c>
      <c r="J372" s="582"/>
      <c r="K372" s="582">
        <f>'別紙様式2-3（個票（６月以降））'!T381</f>
        <v>0</v>
      </c>
      <c r="L372" s="582">
        <f>'別紙様式2-3（個票（６月以降））'!O381</f>
        <v>0</v>
      </c>
      <c r="M372" s="582"/>
    </row>
    <row r="373" spans="1:13">
      <c r="A373" s="582">
        <f>基本情報入力シート!$L$16</f>
        <v>0</v>
      </c>
      <c r="B373" s="583">
        <f>基本情報入力シート!B404</f>
        <v>0</v>
      </c>
      <c r="C373" s="582">
        <f>基本情報入力シート!W404</f>
        <v>0</v>
      </c>
      <c r="D373" s="582">
        <f>基本情報入力シート!Z404</f>
        <v>0</v>
      </c>
      <c r="E373" s="582">
        <f>基本情報入力シート!$L$24</f>
        <v>0</v>
      </c>
      <c r="F373" s="582">
        <f>基本情報入力シート!$L$25</f>
        <v>0</v>
      </c>
      <c r="G373" s="582">
        <f>基本情報入力シート!L404</f>
        <v>0</v>
      </c>
      <c r="H373" s="582">
        <f>'別紙様式2-2（個票（４、５月））'!T382</f>
        <v>0</v>
      </c>
      <c r="I373" s="582">
        <f>'別紙様式2-2（個票（４、５月））'!O382</f>
        <v>0</v>
      </c>
      <c r="J373" s="582"/>
      <c r="K373" s="582">
        <f>'別紙様式2-3（個票（６月以降））'!T382</f>
        <v>0</v>
      </c>
      <c r="L373" s="582">
        <f>'別紙様式2-3（個票（６月以降））'!O382</f>
        <v>0</v>
      </c>
      <c r="M373" s="582"/>
    </row>
    <row r="374" spans="1:13">
      <c r="A374" s="582">
        <f>基本情報入力シート!$L$16</f>
        <v>0</v>
      </c>
      <c r="B374" s="583">
        <f>基本情報入力シート!B405</f>
        <v>0</v>
      </c>
      <c r="C374" s="582">
        <f>基本情報入力シート!W405</f>
        <v>0</v>
      </c>
      <c r="D374" s="582">
        <f>基本情報入力シート!Z405</f>
        <v>0</v>
      </c>
      <c r="E374" s="582">
        <f>基本情報入力シート!$L$24</f>
        <v>0</v>
      </c>
      <c r="F374" s="582">
        <f>基本情報入力シート!$L$25</f>
        <v>0</v>
      </c>
      <c r="G374" s="582">
        <f>基本情報入力シート!L405</f>
        <v>0</v>
      </c>
      <c r="H374" s="582">
        <f>'別紙様式2-2（個票（４、５月））'!T383</f>
        <v>0</v>
      </c>
      <c r="I374" s="582">
        <f>'別紙様式2-2（個票（４、５月））'!O383</f>
        <v>0</v>
      </c>
      <c r="J374" s="582"/>
      <c r="K374" s="582">
        <f>'別紙様式2-3（個票（６月以降））'!T383</f>
        <v>0</v>
      </c>
      <c r="L374" s="582">
        <f>'別紙様式2-3（個票（６月以降））'!O383</f>
        <v>0</v>
      </c>
      <c r="M374" s="582"/>
    </row>
    <row r="375" spans="1:13">
      <c r="A375" s="582">
        <f>基本情報入力シート!$L$16</f>
        <v>0</v>
      </c>
      <c r="B375" s="583">
        <f>基本情報入力シート!B406</f>
        <v>0</v>
      </c>
      <c r="C375" s="582">
        <f>基本情報入力シート!W406</f>
        <v>0</v>
      </c>
      <c r="D375" s="582">
        <f>基本情報入力シート!Z406</f>
        <v>0</v>
      </c>
      <c r="E375" s="582">
        <f>基本情報入力シート!$L$24</f>
        <v>0</v>
      </c>
      <c r="F375" s="582">
        <f>基本情報入力シート!$L$25</f>
        <v>0</v>
      </c>
      <c r="G375" s="582">
        <f>基本情報入力シート!L406</f>
        <v>0</v>
      </c>
      <c r="H375" s="582">
        <f>'別紙様式2-2（個票（４、５月））'!T384</f>
        <v>0</v>
      </c>
      <c r="I375" s="582">
        <f>'別紙様式2-2（個票（４、５月））'!O384</f>
        <v>0</v>
      </c>
      <c r="J375" s="582"/>
      <c r="K375" s="582">
        <f>'別紙様式2-3（個票（６月以降））'!T384</f>
        <v>0</v>
      </c>
      <c r="L375" s="582">
        <f>'別紙様式2-3（個票（６月以降））'!O384</f>
        <v>0</v>
      </c>
      <c r="M375" s="582"/>
    </row>
    <row r="376" spans="1:13">
      <c r="A376" s="582">
        <f>基本情報入力シート!$L$16</f>
        <v>0</v>
      </c>
      <c r="B376" s="583">
        <f>基本情報入力シート!B407</f>
        <v>0</v>
      </c>
      <c r="C376" s="582">
        <f>基本情報入力シート!W407</f>
        <v>0</v>
      </c>
      <c r="D376" s="582">
        <f>基本情報入力シート!Z407</f>
        <v>0</v>
      </c>
      <c r="E376" s="582">
        <f>基本情報入力シート!$L$24</f>
        <v>0</v>
      </c>
      <c r="F376" s="582">
        <f>基本情報入力シート!$L$25</f>
        <v>0</v>
      </c>
      <c r="G376" s="582">
        <f>基本情報入力シート!L407</f>
        <v>0</v>
      </c>
      <c r="H376" s="582">
        <f>'別紙様式2-2（個票（４、５月））'!T385</f>
        <v>0</v>
      </c>
      <c r="I376" s="582">
        <f>'別紙様式2-2（個票（４、５月））'!O385</f>
        <v>0</v>
      </c>
      <c r="J376" s="582"/>
      <c r="K376" s="582">
        <f>'別紙様式2-3（個票（６月以降））'!T385</f>
        <v>0</v>
      </c>
      <c r="L376" s="582">
        <f>'別紙様式2-3（個票（６月以降））'!O385</f>
        <v>0</v>
      </c>
      <c r="M376" s="582"/>
    </row>
    <row r="377" spans="1:13">
      <c r="A377" s="582">
        <f>基本情報入力シート!$L$16</f>
        <v>0</v>
      </c>
      <c r="B377" s="583">
        <f>基本情報入力シート!B408</f>
        <v>0</v>
      </c>
      <c r="C377" s="582">
        <f>基本情報入力シート!W408</f>
        <v>0</v>
      </c>
      <c r="D377" s="582">
        <f>基本情報入力シート!Z408</f>
        <v>0</v>
      </c>
      <c r="E377" s="582">
        <f>基本情報入力シート!$L$24</f>
        <v>0</v>
      </c>
      <c r="F377" s="582">
        <f>基本情報入力シート!$L$25</f>
        <v>0</v>
      </c>
      <c r="G377" s="582">
        <f>基本情報入力シート!L408</f>
        <v>0</v>
      </c>
      <c r="H377" s="582">
        <f>'別紙様式2-2（個票（４、５月））'!T386</f>
        <v>0</v>
      </c>
      <c r="I377" s="582">
        <f>'別紙様式2-2（個票（４、５月））'!O386</f>
        <v>0</v>
      </c>
      <c r="J377" s="582"/>
      <c r="K377" s="582">
        <f>'別紙様式2-3（個票（６月以降））'!T386</f>
        <v>0</v>
      </c>
      <c r="L377" s="582">
        <f>'別紙様式2-3（個票（６月以降））'!O386</f>
        <v>0</v>
      </c>
      <c r="M377" s="582"/>
    </row>
    <row r="378" spans="1:13">
      <c r="A378" s="582">
        <f>基本情報入力シート!$L$16</f>
        <v>0</v>
      </c>
      <c r="B378" s="583">
        <f>基本情報入力シート!B409</f>
        <v>0</v>
      </c>
      <c r="C378" s="582">
        <f>基本情報入力シート!W409</f>
        <v>0</v>
      </c>
      <c r="D378" s="582">
        <f>基本情報入力シート!Z409</f>
        <v>0</v>
      </c>
      <c r="E378" s="582">
        <f>基本情報入力シート!$L$24</f>
        <v>0</v>
      </c>
      <c r="F378" s="582">
        <f>基本情報入力シート!$L$25</f>
        <v>0</v>
      </c>
      <c r="G378" s="582">
        <f>基本情報入力シート!L409</f>
        <v>0</v>
      </c>
      <c r="H378" s="582">
        <f>'別紙様式2-2（個票（４、５月））'!T387</f>
        <v>0</v>
      </c>
      <c r="I378" s="582">
        <f>'別紙様式2-2（個票（４、５月））'!O387</f>
        <v>0</v>
      </c>
      <c r="J378" s="582"/>
      <c r="K378" s="582">
        <f>'別紙様式2-3（個票（６月以降））'!T387</f>
        <v>0</v>
      </c>
      <c r="L378" s="582">
        <f>'別紙様式2-3（個票（６月以降））'!O387</f>
        <v>0</v>
      </c>
      <c r="M378" s="582"/>
    </row>
    <row r="379" spans="1:13">
      <c r="A379" s="582">
        <f>基本情報入力シート!$L$16</f>
        <v>0</v>
      </c>
      <c r="B379" s="583">
        <f>基本情報入力シート!B410</f>
        <v>0</v>
      </c>
      <c r="C379" s="582">
        <f>基本情報入力シート!W410</f>
        <v>0</v>
      </c>
      <c r="D379" s="582">
        <f>基本情報入力シート!Z410</f>
        <v>0</v>
      </c>
      <c r="E379" s="582">
        <f>基本情報入力シート!$L$24</f>
        <v>0</v>
      </c>
      <c r="F379" s="582">
        <f>基本情報入力シート!$L$25</f>
        <v>0</v>
      </c>
      <c r="G379" s="582">
        <f>基本情報入力シート!L410</f>
        <v>0</v>
      </c>
      <c r="H379" s="582">
        <f>'別紙様式2-2（個票（４、５月））'!T388</f>
        <v>0</v>
      </c>
      <c r="I379" s="582">
        <f>'別紙様式2-2（個票（４、５月））'!O388</f>
        <v>0</v>
      </c>
      <c r="J379" s="582"/>
      <c r="K379" s="582">
        <f>'別紙様式2-3（個票（６月以降））'!T388</f>
        <v>0</v>
      </c>
      <c r="L379" s="582">
        <f>'別紙様式2-3（個票（６月以降））'!O388</f>
        <v>0</v>
      </c>
      <c r="M379" s="582"/>
    </row>
    <row r="380" spans="1:13">
      <c r="A380" s="582">
        <f>基本情報入力シート!$L$16</f>
        <v>0</v>
      </c>
      <c r="B380" s="583">
        <f>基本情報入力シート!B411</f>
        <v>0</v>
      </c>
      <c r="C380" s="582">
        <f>基本情報入力シート!W411</f>
        <v>0</v>
      </c>
      <c r="D380" s="582">
        <f>基本情報入力シート!Z411</f>
        <v>0</v>
      </c>
      <c r="E380" s="582">
        <f>基本情報入力シート!$L$24</f>
        <v>0</v>
      </c>
      <c r="F380" s="582">
        <f>基本情報入力シート!$L$25</f>
        <v>0</v>
      </c>
      <c r="G380" s="582">
        <f>基本情報入力シート!L411</f>
        <v>0</v>
      </c>
      <c r="H380" s="582">
        <f>'別紙様式2-2（個票（４、５月））'!T389</f>
        <v>0</v>
      </c>
      <c r="I380" s="582">
        <f>'別紙様式2-2（個票（４、５月））'!O389</f>
        <v>0</v>
      </c>
      <c r="J380" s="582"/>
      <c r="K380" s="582">
        <f>'別紙様式2-3（個票（６月以降））'!T389</f>
        <v>0</v>
      </c>
      <c r="L380" s="582">
        <f>'別紙様式2-3（個票（６月以降））'!O389</f>
        <v>0</v>
      </c>
      <c r="M380" s="582"/>
    </row>
    <row r="381" spans="1:13">
      <c r="A381" s="582">
        <f>基本情報入力シート!$L$16</f>
        <v>0</v>
      </c>
      <c r="B381" s="583">
        <f>基本情報入力シート!B412</f>
        <v>0</v>
      </c>
      <c r="C381" s="582">
        <f>基本情報入力シート!W412</f>
        <v>0</v>
      </c>
      <c r="D381" s="582">
        <f>基本情報入力シート!Z412</f>
        <v>0</v>
      </c>
      <c r="E381" s="582">
        <f>基本情報入力シート!$L$24</f>
        <v>0</v>
      </c>
      <c r="F381" s="582">
        <f>基本情報入力シート!$L$25</f>
        <v>0</v>
      </c>
      <c r="G381" s="582">
        <f>基本情報入力シート!L412</f>
        <v>0</v>
      </c>
      <c r="H381" s="582">
        <f>'別紙様式2-2（個票（４、５月））'!T390</f>
        <v>0</v>
      </c>
      <c r="I381" s="582">
        <f>'別紙様式2-2（個票（４、５月））'!O390</f>
        <v>0</v>
      </c>
      <c r="J381" s="582"/>
      <c r="K381" s="582">
        <f>'別紙様式2-3（個票（６月以降））'!T390</f>
        <v>0</v>
      </c>
      <c r="L381" s="582">
        <f>'別紙様式2-3（個票（６月以降））'!O390</f>
        <v>0</v>
      </c>
      <c r="M381" s="582"/>
    </row>
    <row r="382" spans="1:13">
      <c r="A382" s="582">
        <f>基本情報入力シート!$L$16</f>
        <v>0</v>
      </c>
      <c r="B382" s="583">
        <f>基本情報入力シート!B413</f>
        <v>0</v>
      </c>
      <c r="C382" s="582">
        <f>基本情報入力シート!W413</f>
        <v>0</v>
      </c>
      <c r="D382" s="582">
        <f>基本情報入力シート!Z413</f>
        <v>0</v>
      </c>
      <c r="E382" s="582">
        <f>基本情報入力シート!$L$24</f>
        <v>0</v>
      </c>
      <c r="F382" s="582">
        <f>基本情報入力シート!$L$25</f>
        <v>0</v>
      </c>
      <c r="G382" s="582">
        <f>基本情報入力シート!L413</f>
        <v>0</v>
      </c>
      <c r="H382" s="582">
        <f>'別紙様式2-2（個票（４、５月））'!T391</f>
        <v>0</v>
      </c>
      <c r="I382" s="582">
        <f>'別紙様式2-2（個票（４、５月））'!O391</f>
        <v>0</v>
      </c>
      <c r="J382" s="582"/>
      <c r="K382" s="582">
        <f>'別紙様式2-3（個票（６月以降））'!T391</f>
        <v>0</v>
      </c>
      <c r="L382" s="582">
        <f>'別紙様式2-3（個票（６月以降））'!O391</f>
        <v>0</v>
      </c>
      <c r="M382" s="582"/>
    </row>
    <row r="383" spans="1:13">
      <c r="A383" s="582">
        <f>基本情報入力シート!$L$16</f>
        <v>0</v>
      </c>
      <c r="B383" s="583">
        <f>基本情報入力シート!B414</f>
        <v>0</v>
      </c>
      <c r="C383" s="582">
        <f>基本情報入力シート!W414</f>
        <v>0</v>
      </c>
      <c r="D383" s="582">
        <f>基本情報入力シート!Z414</f>
        <v>0</v>
      </c>
      <c r="E383" s="582">
        <f>基本情報入力シート!$L$24</f>
        <v>0</v>
      </c>
      <c r="F383" s="582">
        <f>基本情報入力シート!$L$25</f>
        <v>0</v>
      </c>
      <c r="G383" s="582">
        <f>基本情報入力シート!L414</f>
        <v>0</v>
      </c>
      <c r="H383" s="582">
        <f>'別紙様式2-2（個票（４、５月））'!T392</f>
        <v>0</v>
      </c>
      <c r="I383" s="582">
        <f>'別紙様式2-2（個票（４、５月））'!O392</f>
        <v>0</v>
      </c>
      <c r="J383" s="582"/>
      <c r="K383" s="582">
        <f>'別紙様式2-3（個票（６月以降））'!T392</f>
        <v>0</v>
      </c>
      <c r="L383" s="582">
        <f>'別紙様式2-3（個票（６月以降））'!O392</f>
        <v>0</v>
      </c>
      <c r="M383" s="582"/>
    </row>
    <row r="384" spans="1:13">
      <c r="A384" s="582">
        <f>基本情報入力シート!$L$16</f>
        <v>0</v>
      </c>
      <c r="B384" s="583">
        <f>基本情報入力シート!B415</f>
        <v>0</v>
      </c>
      <c r="C384" s="582">
        <f>基本情報入力シート!W415</f>
        <v>0</v>
      </c>
      <c r="D384" s="582">
        <f>基本情報入力シート!Z415</f>
        <v>0</v>
      </c>
      <c r="E384" s="582">
        <f>基本情報入力シート!$L$24</f>
        <v>0</v>
      </c>
      <c r="F384" s="582">
        <f>基本情報入力シート!$L$25</f>
        <v>0</v>
      </c>
      <c r="G384" s="582">
        <f>基本情報入力シート!L415</f>
        <v>0</v>
      </c>
      <c r="H384" s="582">
        <f>'別紙様式2-2（個票（４、５月））'!T393</f>
        <v>0</v>
      </c>
      <c r="I384" s="582">
        <f>'別紙様式2-2（個票（４、５月））'!O393</f>
        <v>0</v>
      </c>
      <c r="J384" s="582"/>
      <c r="K384" s="582">
        <f>'別紙様式2-3（個票（６月以降））'!T393</f>
        <v>0</v>
      </c>
      <c r="L384" s="582">
        <f>'別紙様式2-3（個票（６月以降））'!O393</f>
        <v>0</v>
      </c>
      <c r="M384" s="582"/>
    </row>
    <row r="385" spans="1:13">
      <c r="A385" s="582">
        <f>基本情報入力シート!$L$16</f>
        <v>0</v>
      </c>
      <c r="B385" s="583">
        <f>基本情報入力シート!B416</f>
        <v>0</v>
      </c>
      <c r="C385" s="582">
        <f>基本情報入力シート!W416</f>
        <v>0</v>
      </c>
      <c r="D385" s="582">
        <f>基本情報入力シート!Z416</f>
        <v>0</v>
      </c>
      <c r="E385" s="582">
        <f>基本情報入力シート!$L$24</f>
        <v>0</v>
      </c>
      <c r="F385" s="582">
        <f>基本情報入力シート!$L$25</f>
        <v>0</v>
      </c>
      <c r="G385" s="582">
        <f>基本情報入力シート!L416</f>
        <v>0</v>
      </c>
      <c r="H385" s="582">
        <f>'別紙様式2-2（個票（４、５月））'!T394</f>
        <v>0</v>
      </c>
      <c r="I385" s="582">
        <f>'別紙様式2-2（個票（４、５月））'!O394</f>
        <v>0</v>
      </c>
      <c r="J385" s="582"/>
      <c r="K385" s="582">
        <f>'別紙様式2-3（個票（６月以降））'!T394</f>
        <v>0</v>
      </c>
      <c r="L385" s="582">
        <f>'別紙様式2-3（個票（６月以降））'!O394</f>
        <v>0</v>
      </c>
      <c r="M385" s="582"/>
    </row>
    <row r="386" spans="1:13">
      <c r="A386" s="582">
        <f>基本情報入力シート!$L$16</f>
        <v>0</v>
      </c>
      <c r="B386" s="583">
        <f>基本情報入力シート!B417</f>
        <v>0</v>
      </c>
      <c r="C386" s="582">
        <f>基本情報入力シート!W417</f>
        <v>0</v>
      </c>
      <c r="D386" s="582">
        <f>基本情報入力シート!Z417</f>
        <v>0</v>
      </c>
      <c r="E386" s="582">
        <f>基本情報入力シート!$L$24</f>
        <v>0</v>
      </c>
      <c r="F386" s="582">
        <f>基本情報入力シート!$L$25</f>
        <v>0</v>
      </c>
      <c r="G386" s="582">
        <f>基本情報入力シート!L417</f>
        <v>0</v>
      </c>
      <c r="H386" s="582">
        <f>'別紙様式2-2（個票（４、５月））'!T395</f>
        <v>0</v>
      </c>
      <c r="I386" s="582">
        <f>'別紙様式2-2（個票（４、５月））'!O395</f>
        <v>0</v>
      </c>
      <c r="J386" s="582"/>
      <c r="K386" s="582">
        <f>'別紙様式2-3（個票（６月以降））'!T395</f>
        <v>0</v>
      </c>
      <c r="L386" s="582">
        <f>'別紙様式2-3（個票（６月以降））'!O395</f>
        <v>0</v>
      </c>
      <c r="M386" s="582"/>
    </row>
    <row r="387" spans="1:13">
      <c r="A387" s="582">
        <f>基本情報入力シート!$L$16</f>
        <v>0</v>
      </c>
      <c r="B387" s="583">
        <f>基本情報入力シート!B418</f>
        <v>0</v>
      </c>
      <c r="C387" s="582">
        <f>基本情報入力シート!W418</f>
        <v>0</v>
      </c>
      <c r="D387" s="582">
        <f>基本情報入力シート!Z418</f>
        <v>0</v>
      </c>
      <c r="E387" s="582">
        <f>基本情報入力シート!$L$24</f>
        <v>0</v>
      </c>
      <c r="F387" s="582">
        <f>基本情報入力シート!$L$25</f>
        <v>0</v>
      </c>
      <c r="G387" s="582">
        <f>基本情報入力シート!L418</f>
        <v>0</v>
      </c>
      <c r="H387" s="582">
        <f>'別紙様式2-2（個票（４、５月））'!T396</f>
        <v>0</v>
      </c>
      <c r="I387" s="582">
        <f>'別紙様式2-2（個票（４、５月））'!O396</f>
        <v>0</v>
      </c>
      <c r="J387" s="582"/>
      <c r="K387" s="582">
        <f>'別紙様式2-3（個票（６月以降））'!T396</f>
        <v>0</v>
      </c>
      <c r="L387" s="582">
        <f>'別紙様式2-3（個票（６月以降））'!O396</f>
        <v>0</v>
      </c>
      <c r="M387" s="582"/>
    </row>
    <row r="388" spans="1:13">
      <c r="A388" s="582">
        <f>基本情報入力シート!$L$16</f>
        <v>0</v>
      </c>
      <c r="B388" s="583">
        <f>基本情報入力シート!B419</f>
        <v>0</v>
      </c>
      <c r="C388" s="582">
        <f>基本情報入力シート!W419</f>
        <v>0</v>
      </c>
      <c r="D388" s="582">
        <f>基本情報入力シート!Z419</f>
        <v>0</v>
      </c>
      <c r="E388" s="582">
        <f>基本情報入力シート!$L$24</f>
        <v>0</v>
      </c>
      <c r="F388" s="582">
        <f>基本情報入力シート!$L$25</f>
        <v>0</v>
      </c>
      <c r="G388" s="582">
        <f>基本情報入力シート!L419</f>
        <v>0</v>
      </c>
      <c r="H388" s="582">
        <f>'別紙様式2-2（個票（４、５月））'!T397</f>
        <v>0</v>
      </c>
      <c r="I388" s="582">
        <f>'別紙様式2-2（個票（４、５月））'!O397</f>
        <v>0</v>
      </c>
      <c r="J388" s="582"/>
      <c r="K388" s="582">
        <f>'別紙様式2-3（個票（６月以降））'!T397</f>
        <v>0</v>
      </c>
      <c r="L388" s="582">
        <f>'別紙様式2-3（個票（６月以降））'!O397</f>
        <v>0</v>
      </c>
      <c r="M388" s="582"/>
    </row>
    <row r="389" spans="1:13">
      <c r="A389" s="582">
        <f>基本情報入力シート!$L$16</f>
        <v>0</v>
      </c>
      <c r="B389" s="583">
        <f>基本情報入力シート!B420</f>
        <v>0</v>
      </c>
      <c r="C389" s="582">
        <f>基本情報入力シート!W420</f>
        <v>0</v>
      </c>
      <c r="D389" s="582">
        <f>基本情報入力シート!Z420</f>
        <v>0</v>
      </c>
      <c r="E389" s="582">
        <f>基本情報入力シート!$L$24</f>
        <v>0</v>
      </c>
      <c r="F389" s="582">
        <f>基本情報入力シート!$L$25</f>
        <v>0</v>
      </c>
      <c r="G389" s="582">
        <f>基本情報入力シート!L420</f>
        <v>0</v>
      </c>
      <c r="H389" s="582">
        <f>'別紙様式2-2（個票（４、５月））'!T398</f>
        <v>0</v>
      </c>
      <c r="I389" s="582">
        <f>'別紙様式2-2（個票（４、５月））'!O398</f>
        <v>0</v>
      </c>
      <c r="J389" s="582"/>
      <c r="K389" s="582">
        <f>'別紙様式2-3（個票（６月以降））'!T398</f>
        <v>0</v>
      </c>
      <c r="L389" s="582">
        <f>'別紙様式2-3（個票（６月以降））'!O398</f>
        <v>0</v>
      </c>
      <c r="M389" s="582"/>
    </row>
    <row r="390" spans="1:13">
      <c r="A390" s="582">
        <f>基本情報入力シート!$L$16</f>
        <v>0</v>
      </c>
      <c r="B390" s="583">
        <f>基本情報入力シート!B421</f>
        <v>0</v>
      </c>
      <c r="C390" s="582">
        <f>基本情報入力シート!W421</f>
        <v>0</v>
      </c>
      <c r="D390" s="582">
        <f>基本情報入力シート!Z421</f>
        <v>0</v>
      </c>
      <c r="E390" s="582">
        <f>基本情報入力シート!$L$24</f>
        <v>0</v>
      </c>
      <c r="F390" s="582">
        <f>基本情報入力シート!$L$25</f>
        <v>0</v>
      </c>
      <c r="G390" s="582">
        <f>基本情報入力シート!L421</f>
        <v>0</v>
      </c>
      <c r="H390" s="582">
        <f>'別紙様式2-2（個票（４、５月））'!T399</f>
        <v>0</v>
      </c>
      <c r="I390" s="582">
        <f>'別紙様式2-2（個票（４、５月））'!O399</f>
        <v>0</v>
      </c>
      <c r="J390" s="582"/>
      <c r="K390" s="582">
        <f>'別紙様式2-3（個票（６月以降））'!T399</f>
        <v>0</v>
      </c>
      <c r="L390" s="582">
        <f>'別紙様式2-3（個票（６月以降））'!O399</f>
        <v>0</v>
      </c>
      <c r="M390" s="582"/>
    </row>
    <row r="391" spans="1:13">
      <c r="A391" s="582">
        <f>基本情報入力シート!$L$16</f>
        <v>0</v>
      </c>
      <c r="B391" s="583">
        <f>基本情報入力シート!B422</f>
        <v>0</v>
      </c>
      <c r="C391" s="582">
        <f>基本情報入力シート!W422</f>
        <v>0</v>
      </c>
      <c r="D391" s="582">
        <f>基本情報入力シート!Z422</f>
        <v>0</v>
      </c>
      <c r="E391" s="582">
        <f>基本情報入力シート!$L$24</f>
        <v>0</v>
      </c>
      <c r="F391" s="582">
        <f>基本情報入力シート!$L$25</f>
        <v>0</v>
      </c>
      <c r="G391" s="582">
        <f>基本情報入力シート!L422</f>
        <v>0</v>
      </c>
      <c r="H391" s="582">
        <f>'別紙様式2-2（個票（４、５月））'!T400</f>
        <v>0</v>
      </c>
      <c r="I391" s="582">
        <f>'別紙様式2-2（個票（４、５月））'!O400</f>
        <v>0</v>
      </c>
      <c r="J391" s="582"/>
      <c r="K391" s="582">
        <f>'別紙様式2-3（個票（６月以降））'!T400</f>
        <v>0</v>
      </c>
      <c r="L391" s="582">
        <f>'別紙様式2-3（個票（６月以降））'!O400</f>
        <v>0</v>
      </c>
      <c r="M391" s="582"/>
    </row>
    <row r="392" spans="1:13">
      <c r="A392" s="582">
        <f>基本情報入力シート!$L$16</f>
        <v>0</v>
      </c>
      <c r="B392" s="583">
        <f>基本情報入力シート!B423</f>
        <v>0</v>
      </c>
      <c r="C392" s="582">
        <f>基本情報入力シート!W423</f>
        <v>0</v>
      </c>
      <c r="D392" s="582">
        <f>基本情報入力シート!Z423</f>
        <v>0</v>
      </c>
      <c r="E392" s="582">
        <f>基本情報入力シート!$L$24</f>
        <v>0</v>
      </c>
      <c r="F392" s="582">
        <f>基本情報入力シート!$L$25</f>
        <v>0</v>
      </c>
      <c r="G392" s="582">
        <f>基本情報入力シート!L423</f>
        <v>0</v>
      </c>
      <c r="H392" s="582">
        <f>'別紙様式2-2（個票（４、５月））'!T401</f>
        <v>0</v>
      </c>
      <c r="I392" s="582">
        <f>'別紙様式2-2（個票（４、５月））'!O401</f>
        <v>0</v>
      </c>
      <c r="J392" s="582"/>
      <c r="K392" s="582">
        <f>'別紙様式2-3（個票（６月以降））'!T401</f>
        <v>0</v>
      </c>
      <c r="L392" s="582">
        <f>'別紙様式2-3（個票（６月以降））'!O401</f>
        <v>0</v>
      </c>
      <c r="M392" s="582"/>
    </row>
    <row r="393" spans="1:13">
      <c r="A393" s="582">
        <f>基本情報入力シート!$L$16</f>
        <v>0</v>
      </c>
      <c r="B393" s="583">
        <f>基本情報入力シート!B424</f>
        <v>0</v>
      </c>
      <c r="C393" s="582">
        <f>基本情報入力シート!W424</f>
        <v>0</v>
      </c>
      <c r="D393" s="582">
        <f>基本情報入力シート!Z424</f>
        <v>0</v>
      </c>
      <c r="E393" s="582">
        <f>基本情報入力シート!$L$24</f>
        <v>0</v>
      </c>
      <c r="F393" s="582">
        <f>基本情報入力シート!$L$25</f>
        <v>0</v>
      </c>
      <c r="G393" s="582">
        <f>基本情報入力シート!L424</f>
        <v>0</v>
      </c>
      <c r="H393" s="582">
        <f>'別紙様式2-2（個票（４、５月））'!T402</f>
        <v>0</v>
      </c>
      <c r="I393" s="582">
        <f>'別紙様式2-2（個票（４、５月））'!O402</f>
        <v>0</v>
      </c>
      <c r="J393" s="582"/>
      <c r="K393" s="582">
        <f>'別紙様式2-3（個票（６月以降））'!T402</f>
        <v>0</v>
      </c>
      <c r="L393" s="582">
        <f>'別紙様式2-3（個票（６月以降））'!O402</f>
        <v>0</v>
      </c>
      <c r="M393" s="582"/>
    </row>
  </sheetData>
  <sheetProtection algorithmName="SHA-512" hashValue="TXUaz2xijo4WN4qRc6Z1jSfCisnspkeNAARQDOuofHgg7VFsWkuQI6zy5mtqqZ0oLj6RRJB2h4fCUXpluKEFPg==" saltValue="R21oDnzLLWDHy5gC/L1H9Q==" spinCount="100000" sheet="1" formatCells="0" formatColumns="0" formatRows="0" insertColumns="0" insertRows="0" deleteColumns="0" deleteRows="0"/>
  <phoneticPr fontId="14"/>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08" t="s">
        <v>242</v>
      </c>
      <c r="Z1" s="409"/>
      <c r="AA1" s="409"/>
      <c r="AB1" s="409"/>
      <c r="AC1" s="409"/>
      <c r="AD1" s="409"/>
      <c r="AE1" s="408"/>
      <c r="AF1" s="410"/>
      <c r="AG1" s="410"/>
      <c r="AH1" s="410"/>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23" t="s">
        <v>248</v>
      </c>
      <c r="B2" s="1018" t="s">
        <v>249</v>
      </c>
      <c r="C2" s="1021" t="s">
        <v>250</v>
      </c>
      <c r="D2" s="1021"/>
      <c r="E2" s="1021"/>
      <c r="F2" s="1022"/>
      <c r="G2" s="1020" t="s">
        <v>251</v>
      </c>
      <c r="H2" s="1021"/>
      <c r="I2" s="1021"/>
      <c r="J2" s="1021"/>
      <c r="K2" s="1021"/>
      <c r="L2" s="1021"/>
      <c r="M2" s="1022"/>
      <c r="N2" s="1020" t="s">
        <v>192</v>
      </c>
      <c r="O2" s="1026" t="s">
        <v>252</v>
      </c>
      <c r="Q2" s="1028" t="s">
        <v>253</v>
      </c>
      <c r="R2" s="1029"/>
      <c r="T2" s="3" t="s">
        <v>32</v>
      </c>
      <c r="V2" s="3" t="s">
        <v>32</v>
      </c>
      <c r="W2" s="3" t="s">
        <v>254</v>
      </c>
      <c r="Y2" s="411" t="s">
        <v>255</v>
      </c>
      <c r="Z2" s="412" t="s">
        <v>256</v>
      </c>
      <c r="AA2" s="413" t="s">
        <v>32</v>
      </c>
      <c r="AB2" s="414" t="s">
        <v>257</v>
      </c>
      <c r="AC2" s="415" t="s">
        <v>258</v>
      </c>
      <c r="AD2" s="416">
        <v>0.7</v>
      </c>
      <c r="AE2" s="417">
        <v>0.55000000000000004</v>
      </c>
      <c r="AF2" s="418">
        <v>0.45</v>
      </c>
      <c r="AG2" s="411" t="s">
        <v>259</v>
      </c>
      <c r="AH2" s="419" t="s">
        <v>260</v>
      </c>
      <c r="AJ2" s="11" t="s">
        <v>261</v>
      </c>
      <c r="AK2" s="35" t="s">
        <v>262</v>
      </c>
      <c r="AL2" s="1"/>
      <c r="AM2" s="1"/>
      <c r="AN2" s="1"/>
      <c r="AO2" s="284" t="s">
        <v>248</v>
      </c>
      <c r="AP2" s="283" t="s">
        <v>263</v>
      </c>
      <c r="AQ2" s="105"/>
      <c r="AR2" s="1030" t="s">
        <v>248</v>
      </c>
      <c r="AS2" s="1033"/>
      <c r="AT2" s="1036" t="s">
        <v>2350</v>
      </c>
      <c r="AU2" s="488"/>
      <c r="AV2" s="488"/>
      <c r="AX2" s="360" t="s">
        <v>248</v>
      </c>
      <c r="AY2" s="361" t="s">
        <v>264</v>
      </c>
      <c r="AZ2" s="361"/>
      <c r="BA2" s="361"/>
      <c r="BB2" s="494"/>
      <c r="BC2" s="494"/>
      <c r="BD2" s="495"/>
      <c r="BF2" s="266" t="s">
        <v>183</v>
      </c>
      <c r="BH2" s="11" t="s">
        <v>261</v>
      </c>
    </row>
    <row r="3" spans="1:60" ht="66.599999999999994" thickBot="1">
      <c r="A3" s="1024"/>
      <c r="B3" s="1019"/>
      <c r="C3" s="301" t="s">
        <v>177</v>
      </c>
      <c r="D3" s="302" t="s">
        <v>265</v>
      </c>
      <c r="E3" s="302" t="s">
        <v>191</v>
      </c>
      <c r="F3" s="302" t="s">
        <v>266</v>
      </c>
      <c r="G3" s="301" t="s">
        <v>267</v>
      </c>
      <c r="H3" s="301" t="s">
        <v>268</v>
      </c>
      <c r="I3" s="302" t="s">
        <v>269</v>
      </c>
      <c r="J3" s="302" t="s">
        <v>270</v>
      </c>
      <c r="K3" s="302" t="s">
        <v>271</v>
      </c>
      <c r="L3" s="302" t="s">
        <v>272</v>
      </c>
      <c r="M3" s="352" t="s">
        <v>273</v>
      </c>
      <c r="N3" s="1025"/>
      <c r="O3" s="1027"/>
      <c r="P3" s="32"/>
      <c r="Q3" s="350" t="s">
        <v>274</v>
      </c>
      <c r="R3" s="351" t="s">
        <v>275</v>
      </c>
      <c r="S3" s="32"/>
      <c r="T3" s="6" t="s">
        <v>2204</v>
      </c>
      <c r="V3" s="6" t="s">
        <v>2204</v>
      </c>
      <c r="W3" s="6" t="s">
        <v>277</v>
      </c>
      <c r="Y3" s="420" t="s">
        <v>278</v>
      </c>
      <c r="Z3" s="421">
        <v>0.2</v>
      </c>
      <c r="AA3" s="422" t="s">
        <v>36</v>
      </c>
      <c r="AB3" s="423" t="s">
        <v>279</v>
      </c>
      <c r="AC3" s="424" t="str">
        <f>AA3&amp;AB3</f>
        <v>東京都千代田区</v>
      </c>
      <c r="AD3" s="425">
        <v>11.4</v>
      </c>
      <c r="AE3" s="426">
        <v>11.1</v>
      </c>
      <c r="AF3" s="427">
        <v>10.9</v>
      </c>
      <c r="AG3" s="420" t="s">
        <v>35</v>
      </c>
      <c r="AH3" s="421">
        <v>0.7</v>
      </c>
      <c r="AI3" s="32"/>
      <c r="AJ3" s="9" t="s">
        <v>280</v>
      </c>
      <c r="AK3" s="36" t="s">
        <v>280</v>
      </c>
      <c r="AL3" s="1"/>
      <c r="AM3" s="1"/>
      <c r="AN3" s="1"/>
      <c r="AO3" s="270" t="s">
        <v>2267</v>
      </c>
      <c r="AP3" s="271" t="s">
        <v>2338</v>
      </c>
      <c r="AQ3" s="370"/>
      <c r="AR3" s="1031"/>
      <c r="AS3" s="1034"/>
      <c r="AT3" s="1037"/>
      <c r="AU3" s="489"/>
      <c r="AV3" s="490"/>
      <c r="AX3" s="81" t="s">
        <v>2267</v>
      </c>
      <c r="AY3" s="81" t="s">
        <v>2356</v>
      </c>
      <c r="AZ3" s="355" t="s">
        <v>2385</v>
      </c>
      <c r="BA3" s="509" t="s">
        <v>2479</v>
      </c>
      <c r="BB3" s="85" t="s">
        <v>2386</v>
      </c>
      <c r="BC3" s="357"/>
      <c r="BF3" s="267"/>
      <c r="BH3" s="9" t="s">
        <v>280</v>
      </c>
    </row>
    <row r="4" spans="1:60" ht="66.599999999999994" thickBot="1">
      <c r="A4" s="81" t="s">
        <v>2267</v>
      </c>
      <c r="B4" s="281" t="s">
        <v>2268</v>
      </c>
      <c r="C4" s="396">
        <v>0.41700000000000004</v>
      </c>
      <c r="D4" s="396">
        <v>0.40200000000000002</v>
      </c>
      <c r="E4" s="396">
        <v>0.34700000000000003</v>
      </c>
      <c r="F4" s="396">
        <v>0.27300000000000002</v>
      </c>
      <c r="G4" s="396">
        <v>0.44600000000000001</v>
      </c>
      <c r="H4" s="396">
        <v>0.45600000000000002</v>
      </c>
      <c r="I4" s="396">
        <v>0.43099999999999999</v>
      </c>
      <c r="J4" s="396">
        <v>0.441</v>
      </c>
      <c r="K4" s="396">
        <v>0.376</v>
      </c>
      <c r="L4" s="396">
        <v>0.30199999999999999</v>
      </c>
      <c r="M4" s="404"/>
      <c r="N4" s="353" t="s">
        <v>274</v>
      </c>
      <c r="O4" s="91" t="s">
        <v>281</v>
      </c>
      <c r="P4" s="34"/>
      <c r="Q4" s="348" t="s">
        <v>267</v>
      </c>
      <c r="R4" s="343" t="s">
        <v>192</v>
      </c>
      <c r="S4" s="34"/>
      <c r="T4" s="4" t="s">
        <v>282</v>
      </c>
      <c r="V4" s="6" t="s">
        <v>2204</v>
      </c>
      <c r="W4" s="4" t="s">
        <v>283</v>
      </c>
      <c r="Y4" s="428" t="s">
        <v>278</v>
      </c>
      <c r="Z4" s="429">
        <v>0.2</v>
      </c>
      <c r="AA4" s="430" t="s">
        <v>36</v>
      </c>
      <c r="AB4" s="431" t="s">
        <v>284</v>
      </c>
      <c r="AC4" s="432" t="str">
        <f t="shared" ref="AC4:AC67" si="0">AA4&amp;AB4</f>
        <v>東京都中央区</v>
      </c>
      <c r="AD4" s="433">
        <v>11.4</v>
      </c>
      <c r="AE4" s="434">
        <v>11.1</v>
      </c>
      <c r="AF4" s="435">
        <v>10.9</v>
      </c>
      <c r="AG4" s="428" t="s">
        <v>285</v>
      </c>
      <c r="AH4" s="429">
        <v>0.7</v>
      </c>
      <c r="AI4" s="34"/>
      <c r="AJ4" s="8"/>
      <c r="AK4" s="37" t="s">
        <v>262</v>
      </c>
      <c r="AL4" s="1"/>
      <c r="AM4" s="1"/>
      <c r="AN4" s="1"/>
      <c r="AO4" s="275" t="s">
        <v>2269</v>
      </c>
      <c r="AP4" s="276" t="s">
        <v>2338</v>
      </c>
      <c r="AQ4" s="370"/>
      <c r="AR4" s="1032"/>
      <c r="AS4" s="1035"/>
      <c r="AT4" s="1038"/>
      <c r="AU4" s="489"/>
      <c r="AV4" s="490"/>
      <c r="AX4" s="10" t="s">
        <v>2269</v>
      </c>
      <c r="AY4" s="10" t="s">
        <v>2357</v>
      </c>
      <c r="AZ4" s="355" t="s">
        <v>2387</v>
      </c>
      <c r="BA4" s="509" t="s">
        <v>2479</v>
      </c>
      <c r="BB4" s="85" t="s">
        <v>2386</v>
      </c>
      <c r="BC4" s="356"/>
      <c r="BF4" s="2"/>
      <c r="BH4" s="373" t="s">
        <v>262</v>
      </c>
    </row>
    <row r="5" spans="1:60" ht="66.599999999999994" thickBot="1">
      <c r="A5" s="10" t="s">
        <v>2269</v>
      </c>
      <c r="B5" s="282" t="s">
        <v>2270</v>
      </c>
      <c r="C5" s="396">
        <v>0.34300000000000003</v>
      </c>
      <c r="D5" s="396">
        <v>0.32800000000000001</v>
      </c>
      <c r="E5" s="396">
        <v>0.27300000000000002</v>
      </c>
      <c r="F5" s="396">
        <v>0.219</v>
      </c>
      <c r="G5" s="396">
        <v>0.372</v>
      </c>
      <c r="H5" s="396">
        <v>0.38200000000000001</v>
      </c>
      <c r="I5" s="396">
        <v>0.35699999999999998</v>
      </c>
      <c r="J5" s="396">
        <v>0.36699999999999999</v>
      </c>
      <c r="K5" s="396">
        <v>0.30199999999999999</v>
      </c>
      <c r="L5" s="396">
        <v>0.248</v>
      </c>
      <c r="M5" s="405"/>
      <c r="N5" s="320" t="s">
        <v>274</v>
      </c>
      <c r="O5" s="89" t="s">
        <v>281</v>
      </c>
      <c r="P5" s="34"/>
      <c r="Q5" s="4" t="s">
        <v>268</v>
      </c>
      <c r="R5" s="344"/>
      <c r="S5" s="34"/>
      <c r="T5" s="4" t="s">
        <v>286</v>
      </c>
      <c r="V5" s="6" t="s">
        <v>2204</v>
      </c>
      <c r="W5" s="4" t="s">
        <v>287</v>
      </c>
      <c r="Y5" s="428" t="s">
        <v>278</v>
      </c>
      <c r="Z5" s="429">
        <v>0.2</v>
      </c>
      <c r="AA5" s="430" t="s">
        <v>36</v>
      </c>
      <c r="AB5" s="431" t="s">
        <v>288</v>
      </c>
      <c r="AC5" s="432" t="str">
        <f t="shared" si="0"/>
        <v>東京都港区</v>
      </c>
      <c r="AD5" s="433">
        <v>11.4</v>
      </c>
      <c r="AE5" s="434">
        <v>11.1</v>
      </c>
      <c r="AF5" s="435">
        <v>10.9</v>
      </c>
      <c r="AG5" s="436" t="s">
        <v>289</v>
      </c>
      <c r="AH5" s="429">
        <v>0.7</v>
      </c>
      <c r="AI5" s="34"/>
      <c r="AJ5" s="1"/>
      <c r="AK5" s="8"/>
      <c r="AL5" s="1"/>
      <c r="AM5" s="1"/>
      <c r="AN5" s="1"/>
      <c r="AO5" s="275" t="s">
        <v>2271</v>
      </c>
      <c r="AP5" s="276" t="s">
        <v>2338</v>
      </c>
      <c r="AQ5" s="370"/>
      <c r="AR5" s="268" t="s">
        <v>2267</v>
      </c>
      <c r="AS5" s="268" t="s">
        <v>2425</v>
      </c>
      <c r="AT5" s="269" t="s">
        <v>2351</v>
      </c>
      <c r="AU5" s="489"/>
      <c r="AV5" s="490"/>
      <c r="AX5" s="10" t="s">
        <v>2271</v>
      </c>
      <c r="AY5" s="10" t="s">
        <v>2358</v>
      </c>
      <c r="AZ5" s="355" t="s">
        <v>2388</v>
      </c>
      <c r="BA5" s="509" t="s">
        <v>2479</v>
      </c>
      <c r="BB5" s="85" t="s">
        <v>2386</v>
      </c>
      <c r="BC5" s="356"/>
      <c r="BF5" s="266" t="s">
        <v>183</v>
      </c>
      <c r="BH5" s="8"/>
    </row>
    <row r="6" spans="1:60" ht="66.599999999999994" thickBot="1">
      <c r="A6" s="10" t="s">
        <v>2271</v>
      </c>
      <c r="B6" s="282" t="s">
        <v>2272</v>
      </c>
      <c r="C6" s="396">
        <v>0.41700000000000004</v>
      </c>
      <c r="D6" s="396">
        <v>0.40200000000000002</v>
      </c>
      <c r="E6" s="396">
        <v>0.34700000000000003</v>
      </c>
      <c r="F6" s="396">
        <v>0.27300000000000002</v>
      </c>
      <c r="G6" s="396">
        <v>0.44600000000000001</v>
      </c>
      <c r="H6" s="396">
        <v>0.45600000000000002</v>
      </c>
      <c r="I6" s="396">
        <v>0.43099999999999999</v>
      </c>
      <c r="J6" s="396">
        <v>0.441</v>
      </c>
      <c r="K6" s="396">
        <v>0.376</v>
      </c>
      <c r="L6" s="396">
        <v>0.30199999999999999</v>
      </c>
      <c r="M6" s="405"/>
      <c r="N6" s="320" t="s">
        <v>274</v>
      </c>
      <c r="O6" s="89" t="s">
        <v>281</v>
      </c>
      <c r="P6" s="32"/>
      <c r="Q6" s="349" t="s">
        <v>269</v>
      </c>
      <c r="R6" s="345"/>
      <c r="S6" s="32"/>
      <c r="T6" s="4" t="s">
        <v>290</v>
      </c>
      <c r="V6" s="6" t="s">
        <v>2204</v>
      </c>
      <c r="W6" s="4" t="s">
        <v>291</v>
      </c>
      <c r="Y6" s="428" t="s">
        <v>278</v>
      </c>
      <c r="Z6" s="429">
        <v>0.2</v>
      </c>
      <c r="AA6" s="430" t="s">
        <v>36</v>
      </c>
      <c r="AB6" s="431" t="s">
        <v>292</v>
      </c>
      <c r="AC6" s="432" t="str">
        <f t="shared" si="0"/>
        <v>東京都新宿区</v>
      </c>
      <c r="AD6" s="433">
        <v>11.4</v>
      </c>
      <c r="AE6" s="434">
        <v>11.1</v>
      </c>
      <c r="AF6" s="435">
        <v>10.9</v>
      </c>
      <c r="AG6" s="428" t="s">
        <v>293</v>
      </c>
      <c r="AH6" s="429">
        <v>0.7</v>
      </c>
      <c r="AI6" s="32"/>
      <c r="AJ6" s="33"/>
      <c r="AK6" s="1"/>
      <c r="AL6" s="1"/>
      <c r="AM6" s="1"/>
      <c r="AN6" s="1"/>
      <c r="AO6" s="275" t="s">
        <v>2273</v>
      </c>
      <c r="AP6" s="276" t="s">
        <v>2338</v>
      </c>
      <c r="AQ6" s="370"/>
      <c r="AR6" s="272" t="s">
        <v>2269</v>
      </c>
      <c r="AS6" s="272" t="s">
        <v>2426</v>
      </c>
      <c r="AT6" s="273" t="s">
        <v>2352</v>
      </c>
      <c r="AU6" s="489"/>
      <c r="AV6" s="490"/>
      <c r="AX6" s="10" t="s">
        <v>2273</v>
      </c>
      <c r="AY6" s="10" t="s">
        <v>2359</v>
      </c>
      <c r="AZ6" s="355" t="s">
        <v>2389</v>
      </c>
      <c r="BA6" s="509" t="s">
        <v>2479</v>
      </c>
      <c r="BB6" s="85" t="s">
        <v>2386</v>
      </c>
      <c r="BC6" s="356"/>
      <c r="BF6" s="274" t="s">
        <v>184</v>
      </c>
    </row>
    <row r="7" spans="1:60" ht="66.599999999999994" thickBot="1">
      <c r="A7" s="10" t="s">
        <v>2273</v>
      </c>
      <c r="B7" s="282" t="s">
        <v>2274</v>
      </c>
      <c r="C7" s="396">
        <v>0.38200000000000001</v>
      </c>
      <c r="D7" s="396">
        <v>0.36699999999999999</v>
      </c>
      <c r="E7" s="396">
        <v>0.312</v>
      </c>
      <c r="F7" s="396">
        <v>0.24799999999999997</v>
      </c>
      <c r="G7" s="396">
        <v>0.441</v>
      </c>
      <c r="H7" s="396">
        <v>0.42099999999999999</v>
      </c>
      <c r="I7" s="396">
        <v>0.39600000000000002</v>
      </c>
      <c r="J7" s="396">
        <v>0.40600000000000003</v>
      </c>
      <c r="K7" s="396">
        <v>0.34100000000000003</v>
      </c>
      <c r="L7" s="396">
        <v>0.27700000000000002</v>
      </c>
      <c r="M7" s="405"/>
      <c r="N7" s="320" t="s">
        <v>274</v>
      </c>
      <c r="O7" s="89" t="s">
        <v>281</v>
      </c>
      <c r="P7" s="34"/>
      <c r="Q7" s="4" t="s">
        <v>270</v>
      </c>
      <c r="R7" s="344"/>
      <c r="S7" s="34"/>
      <c r="T7" s="4" t="s">
        <v>294</v>
      </c>
      <c r="V7" s="6" t="s">
        <v>2204</v>
      </c>
      <c r="W7" s="4" t="s">
        <v>295</v>
      </c>
      <c r="Y7" s="428" t="s">
        <v>278</v>
      </c>
      <c r="Z7" s="429">
        <v>0.2</v>
      </c>
      <c r="AA7" s="430" t="s">
        <v>36</v>
      </c>
      <c r="AB7" s="431" t="s">
        <v>296</v>
      </c>
      <c r="AC7" s="432" t="str">
        <f t="shared" si="0"/>
        <v>東京都文京区</v>
      </c>
      <c r="AD7" s="433">
        <v>11.4</v>
      </c>
      <c r="AE7" s="434">
        <v>11.1</v>
      </c>
      <c r="AF7" s="435">
        <v>10.9</v>
      </c>
      <c r="AG7" s="428" t="s">
        <v>297</v>
      </c>
      <c r="AH7" s="429">
        <v>0.7</v>
      </c>
      <c r="AI7" s="34"/>
      <c r="AJ7" s="1"/>
      <c r="AK7" s="1"/>
      <c r="AL7" s="1"/>
      <c r="AM7" s="1"/>
      <c r="AN7" s="1"/>
      <c r="AO7" s="275" t="s">
        <v>2275</v>
      </c>
      <c r="AP7" s="276" t="s">
        <v>2338</v>
      </c>
      <c r="AQ7" s="370"/>
      <c r="AR7" s="272" t="s">
        <v>2271</v>
      </c>
      <c r="AS7" s="272" t="s">
        <v>2427</v>
      </c>
      <c r="AT7" s="273" t="s">
        <v>2351</v>
      </c>
      <c r="AU7" s="489"/>
      <c r="AV7" s="490"/>
      <c r="AX7" s="10" t="s">
        <v>2275</v>
      </c>
      <c r="AY7" s="10" t="s">
        <v>2360</v>
      </c>
      <c r="AZ7" s="355" t="s">
        <v>2390</v>
      </c>
      <c r="BA7" s="509" t="s">
        <v>2479</v>
      </c>
      <c r="BB7" s="85" t="s">
        <v>2386</v>
      </c>
      <c r="BC7" s="356"/>
      <c r="BF7" s="274" t="s">
        <v>2184</v>
      </c>
    </row>
    <row r="8" spans="1:60" ht="66.599999999999994" thickBot="1">
      <c r="A8" s="10" t="s">
        <v>2275</v>
      </c>
      <c r="B8" s="282" t="s">
        <v>2276</v>
      </c>
      <c r="C8" s="396">
        <v>0.223</v>
      </c>
      <c r="D8" s="397"/>
      <c r="E8" s="396">
        <v>0.16200000000000001</v>
      </c>
      <c r="F8" s="396">
        <v>0.13800000000000001</v>
      </c>
      <c r="G8" s="396">
        <v>0.252</v>
      </c>
      <c r="H8" s="396">
        <v>0.26200000000000001</v>
      </c>
      <c r="I8" s="397"/>
      <c r="J8" s="397"/>
      <c r="K8" s="396">
        <v>0.191</v>
      </c>
      <c r="L8" s="396">
        <v>0.16700000000000001</v>
      </c>
      <c r="M8" s="405"/>
      <c r="N8" s="320" t="s">
        <v>274</v>
      </c>
      <c r="O8" s="89" t="s">
        <v>298</v>
      </c>
      <c r="P8" s="34"/>
      <c r="Q8" s="4" t="s">
        <v>271</v>
      </c>
      <c r="R8" s="344"/>
      <c r="S8" s="34"/>
      <c r="T8" s="4" t="s">
        <v>299</v>
      </c>
      <c r="V8" s="6" t="s">
        <v>2204</v>
      </c>
      <c r="W8" s="4" t="s">
        <v>300</v>
      </c>
      <c r="Y8" s="428" t="s">
        <v>278</v>
      </c>
      <c r="Z8" s="429">
        <v>0.2</v>
      </c>
      <c r="AA8" s="430" t="s">
        <v>36</v>
      </c>
      <c r="AB8" s="431" t="s">
        <v>301</v>
      </c>
      <c r="AC8" s="432" t="str">
        <f t="shared" si="0"/>
        <v>東京都台東区</v>
      </c>
      <c r="AD8" s="433">
        <v>11.4</v>
      </c>
      <c r="AE8" s="434">
        <v>11.1</v>
      </c>
      <c r="AF8" s="435">
        <v>10.9</v>
      </c>
      <c r="AG8" s="428" t="s">
        <v>302</v>
      </c>
      <c r="AH8" s="429">
        <v>0.45</v>
      </c>
      <c r="AI8" s="34"/>
      <c r="AJ8" s="1"/>
      <c r="AK8" s="1"/>
      <c r="AL8" s="1"/>
      <c r="AM8" s="1"/>
      <c r="AN8" s="1"/>
      <c r="AO8" s="275" t="s">
        <v>2277</v>
      </c>
      <c r="AP8" s="276" t="s">
        <v>2338</v>
      </c>
      <c r="AQ8" s="370"/>
      <c r="AR8" s="272" t="s">
        <v>2273</v>
      </c>
      <c r="AS8" s="272" t="s">
        <v>2428</v>
      </c>
      <c r="AT8" s="273" t="s">
        <v>2352</v>
      </c>
      <c r="AU8" s="489"/>
      <c r="AV8" s="490"/>
      <c r="AX8" s="10" t="s">
        <v>2277</v>
      </c>
      <c r="AY8" s="10" t="s">
        <v>2361</v>
      </c>
      <c r="AZ8" s="355" t="s">
        <v>2391</v>
      </c>
      <c r="BA8" s="509" t="s">
        <v>2479</v>
      </c>
      <c r="BB8" s="85" t="s">
        <v>2386</v>
      </c>
      <c r="BC8" s="356"/>
      <c r="BF8" s="267"/>
    </row>
    <row r="9" spans="1:60" ht="66.599999999999994" thickBot="1">
      <c r="A9" s="10" t="s">
        <v>2277</v>
      </c>
      <c r="B9" s="282" t="s">
        <v>2278</v>
      </c>
      <c r="C9" s="396">
        <v>8.0999999999999989E-2</v>
      </c>
      <c r="D9" s="396">
        <v>7.9999999999999988E-2</v>
      </c>
      <c r="E9" s="396">
        <v>6.699999999999999E-2</v>
      </c>
      <c r="F9" s="396">
        <v>5.4999999999999993E-2</v>
      </c>
      <c r="G9" s="396">
        <v>9.2999999999999999E-2</v>
      </c>
      <c r="H9" s="396">
        <v>9.7000000000000003E-2</v>
      </c>
      <c r="I9" s="396">
        <v>9.1999999999999998E-2</v>
      </c>
      <c r="J9" s="396">
        <v>9.6000000000000002E-2</v>
      </c>
      <c r="K9" s="396">
        <v>7.9000000000000001E-2</v>
      </c>
      <c r="L9" s="396">
        <v>6.7000000000000004E-2</v>
      </c>
      <c r="M9" s="405"/>
      <c r="N9" s="320" t="s">
        <v>274</v>
      </c>
      <c r="O9" s="89" t="s">
        <v>281</v>
      </c>
      <c r="P9" s="34"/>
      <c r="Q9" s="5" t="s">
        <v>272</v>
      </c>
      <c r="R9" s="346"/>
      <c r="S9" s="34"/>
      <c r="T9" s="4" t="s">
        <v>303</v>
      </c>
      <c r="V9" s="6" t="s">
        <v>2204</v>
      </c>
      <c r="W9" s="4" t="s">
        <v>304</v>
      </c>
      <c r="Y9" s="428" t="s">
        <v>278</v>
      </c>
      <c r="Z9" s="429">
        <v>0.2</v>
      </c>
      <c r="AA9" s="430" t="s">
        <v>36</v>
      </c>
      <c r="AB9" s="431" t="s">
        <v>305</v>
      </c>
      <c r="AC9" s="432" t="str">
        <f t="shared" si="0"/>
        <v>東京都墨田区</v>
      </c>
      <c r="AD9" s="433">
        <v>11.4</v>
      </c>
      <c r="AE9" s="434">
        <v>11.1</v>
      </c>
      <c r="AF9" s="435">
        <v>10.9</v>
      </c>
      <c r="AG9" s="428" t="s">
        <v>306</v>
      </c>
      <c r="AH9" s="429">
        <v>0.45</v>
      </c>
      <c r="AI9" s="34"/>
      <c r="AJ9" s="1"/>
      <c r="AK9" s="1"/>
      <c r="AL9" s="1"/>
      <c r="AM9" s="1"/>
      <c r="AN9" s="1"/>
      <c r="AO9" s="275" t="s">
        <v>2279</v>
      </c>
      <c r="AP9" s="276" t="s">
        <v>2338</v>
      </c>
      <c r="AQ9" s="370"/>
      <c r="AR9" s="272" t="s">
        <v>2275</v>
      </c>
      <c r="AS9" s="272" t="s">
        <v>2429</v>
      </c>
      <c r="AT9" s="273" t="s">
        <v>2353</v>
      </c>
      <c r="AU9" s="489"/>
      <c r="AV9" s="489"/>
      <c r="AX9" s="10" t="s">
        <v>2279</v>
      </c>
      <c r="AY9" s="10" t="s">
        <v>2362</v>
      </c>
      <c r="AZ9" s="355" t="s">
        <v>2392</v>
      </c>
      <c r="BA9" s="509" t="s">
        <v>2479</v>
      </c>
      <c r="BB9" s="85" t="s">
        <v>2386</v>
      </c>
      <c r="BC9" s="356"/>
      <c r="BF9" s="2"/>
    </row>
    <row r="10" spans="1:60" ht="66.599999999999994" thickBot="1">
      <c r="A10" s="10" t="s">
        <v>2279</v>
      </c>
      <c r="B10" s="282" t="s">
        <v>2280</v>
      </c>
      <c r="C10" s="396">
        <v>0.159</v>
      </c>
      <c r="D10" s="397"/>
      <c r="E10" s="396">
        <v>0.13799999999999998</v>
      </c>
      <c r="F10" s="396">
        <v>0.11499999999999999</v>
      </c>
      <c r="G10" s="396">
        <v>0.186</v>
      </c>
      <c r="H10" s="396">
        <v>0.193</v>
      </c>
      <c r="I10" s="397"/>
      <c r="J10" s="397"/>
      <c r="K10" s="396">
        <v>0.16500000000000001</v>
      </c>
      <c r="L10" s="396">
        <v>0.14199999999999999</v>
      </c>
      <c r="M10" s="405"/>
      <c r="N10" s="320" t="s">
        <v>274</v>
      </c>
      <c r="O10" s="89" t="s">
        <v>281</v>
      </c>
      <c r="P10" s="34"/>
      <c r="Q10" s="2"/>
      <c r="R10" s="2"/>
      <c r="S10" s="34"/>
      <c r="T10" s="4" t="s">
        <v>308</v>
      </c>
      <c r="V10" s="6" t="s">
        <v>2204</v>
      </c>
      <c r="W10" s="4" t="s">
        <v>309</v>
      </c>
      <c r="Y10" s="428" t="s">
        <v>278</v>
      </c>
      <c r="Z10" s="429">
        <v>0.2</v>
      </c>
      <c r="AA10" s="430" t="s">
        <v>36</v>
      </c>
      <c r="AB10" s="431" t="s">
        <v>310</v>
      </c>
      <c r="AC10" s="432" t="str">
        <f t="shared" si="0"/>
        <v>東京都江東区</v>
      </c>
      <c r="AD10" s="433">
        <v>11.4</v>
      </c>
      <c r="AE10" s="434">
        <v>11.1</v>
      </c>
      <c r="AF10" s="435">
        <v>10.9</v>
      </c>
      <c r="AG10" s="428" t="s">
        <v>311</v>
      </c>
      <c r="AH10" s="429">
        <v>0.55000000000000004</v>
      </c>
      <c r="AI10" s="34"/>
      <c r="AJ10" s="1"/>
      <c r="AK10" s="1"/>
      <c r="AL10" s="1"/>
      <c r="AM10" s="1"/>
      <c r="AN10" s="1"/>
      <c r="AO10" s="275" t="s">
        <v>2339</v>
      </c>
      <c r="AP10" s="276" t="s">
        <v>2338</v>
      </c>
      <c r="AQ10" s="370"/>
      <c r="AR10" s="272" t="s">
        <v>2277</v>
      </c>
      <c r="AS10" s="272" t="s">
        <v>2430</v>
      </c>
      <c r="AT10" s="273" t="s">
        <v>2354</v>
      </c>
      <c r="AU10" s="489"/>
      <c r="AV10" s="490"/>
      <c r="AX10" s="10" t="s">
        <v>2281</v>
      </c>
      <c r="AY10" s="10" t="s">
        <v>2363</v>
      </c>
      <c r="AZ10" s="355" t="s">
        <v>2393</v>
      </c>
      <c r="BA10" s="509" t="s">
        <v>2479</v>
      </c>
      <c r="BB10" s="85" t="s">
        <v>2386</v>
      </c>
      <c r="BC10" s="356"/>
      <c r="BF10" s="347" t="s">
        <v>307</v>
      </c>
    </row>
    <row r="11" spans="1:60" ht="66.599999999999994" thickBot="1">
      <c r="A11" s="10" t="s">
        <v>2281</v>
      </c>
      <c r="B11" s="282" t="s">
        <v>2282</v>
      </c>
      <c r="C11" s="396">
        <v>0.159</v>
      </c>
      <c r="D11" s="397"/>
      <c r="E11" s="396">
        <v>0.13799999999999998</v>
      </c>
      <c r="F11" s="396">
        <v>0.11499999999999999</v>
      </c>
      <c r="G11" s="396">
        <v>0.186</v>
      </c>
      <c r="H11" s="396">
        <v>0.193</v>
      </c>
      <c r="I11" s="397"/>
      <c r="J11" s="397"/>
      <c r="K11" s="396">
        <v>0.16500000000000001</v>
      </c>
      <c r="L11" s="396">
        <v>0.14199999999999999</v>
      </c>
      <c r="M11" s="405"/>
      <c r="N11" s="320" t="s">
        <v>274</v>
      </c>
      <c r="O11" s="89" t="s">
        <v>281</v>
      </c>
      <c r="P11" s="34"/>
      <c r="Q11" s="2"/>
      <c r="R11" s="2"/>
      <c r="S11" s="34"/>
      <c r="T11" s="4" t="s">
        <v>312</v>
      </c>
      <c r="V11" s="6" t="s">
        <v>2204</v>
      </c>
      <c r="W11" s="4" t="s">
        <v>313</v>
      </c>
      <c r="Y11" s="428" t="s">
        <v>278</v>
      </c>
      <c r="Z11" s="429">
        <v>0.2</v>
      </c>
      <c r="AA11" s="430" t="s">
        <v>36</v>
      </c>
      <c r="AB11" s="431" t="s">
        <v>314</v>
      </c>
      <c r="AC11" s="432" t="str">
        <f t="shared" si="0"/>
        <v>東京都品川区</v>
      </c>
      <c r="AD11" s="433">
        <v>11.4</v>
      </c>
      <c r="AE11" s="434">
        <v>11.1</v>
      </c>
      <c r="AF11" s="435">
        <v>10.9</v>
      </c>
      <c r="AG11" s="428" t="s">
        <v>315</v>
      </c>
      <c r="AH11" s="429">
        <v>0.55000000000000004</v>
      </c>
      <c r="AI11" s="34"/>
      <c r="AJ11" s="1"/>
      <c r="AK11" s="1"/>
      <c r="AL11" s="1"/>
      <c r="AM11" s="1"/>
      <c r="AN11" s="1"/>
      <c r="AO11" s="275" t="s">
        <v>2283</v>
      </c>
      <c r="AP11" s="276" t="s">
        <v>2338</v>
      </c>
      <c r="AQ11" s="370"/>
      <c r="AR11" s="272" t="s">
        <v>2279</v>
      </c>
      <c r="AS11" s="272" t="s">
        <v>2431</v>
      </c>
      <c r="AT11" s="273" t="s">
        <v>2353</v>
      </c>
      <c r="AU11" s="489"/>
      <c r="AV11" s="490"/>
      <c r="AX11" s="10" t="s">
        <v>2283</v>
      </c>
      <c r="AY11" s="10" t="s">
        <v>2364</v>
      </c>
      <c r="AZ11" s="355" t="s">
        <v>2394</v>
      </c>
      <c r="BA11" s="509" t="s">
        <v>2479</v>
      </c>
      <c r="BB11" s="85" t="s">
        <v>2386</v>
      </c>
      <c r="BC11" s="356"/>
      <c r="BF11" s="266" t="s">
        <v>183</v>
      </c>
    </row>
    <row r="12" spans="1:60" ht="66.599999999999994" thickBot="1">
      <c r="A12" s="10" t="s">
        <v>2283</v>
      </c>
      <c r="B12" s="282" t="s">
        <v>2284</v>
      </c>
      <c r="C12" s="396">
        <v>0.13700000000000001</v>
      </c>
      <c r="D12" s="396">
        <v>0.13500000000000001</v>
      </c>
      <c r="E12" s="396">
        <v>0.11599999999999999</v>
      </c>
      <c r="F12" s="396">
        <v>9.9000000000000005E-2</v>
      </c>
      <c r="G12" s="396">
        <v>0.16400000000000001</v>
      </c>
      <c r="H12" s="396">
        <v>0.17100000000000001</v>
      </c>
      <c r="I12" s="396">
        <v>0.16200000000000001</v>
      </c>
      <c r="J12" s="396">
        <v>0.16900000000000001</v>
      </c>
      <c r="K12" s="396">
        <v>0.14299999999999999</v>
      </c>
      <c r="L12" s="396">
        <v>0.126</v>
      </c>
      <c r="M12" s="405"/>
      <c r="N12" s="320" t="s">
        <v>274</v>
      </c>
      <c r="O12" s="89" t="s">
        <v>298</v>
      </c>
      <c r="P12" s="34"/>
      <c r="Q12" s="34"/>
      <c r="R12" s="34"/>
      <c r="S12" s="34"/>
      <c r="T12" s="4" t="s">
        <v>316</v>
      </c>
      <c r="V12" s="6" t="s">
        <v>2204</v>
      </c>
      <c r="W12" s="4" t="s">
        <v>317</v>
      </c>
      <c r="Y12" s="428" t="s">
        <v>278</v>
      </c>
      <c r="Z12" s="429">
        <v>0.2</v>
      </c>
      <c r="AA12" s="430" t="s">
        <v>36</v>
      </c>
      <c r="AB12" s="431" t="s">
        <v>318</v>
      </c>
      <c r="AC12" s="432" t="str">
        <f t="shared" si="0"/>
        <v>東京都目黒区</v>
      </c>
      <c r="AD12" s="433">
        <v>11.4</v>
      </c>
      <c r="AE12" s="434">
        <v>11.1</v>
      </c>
      <c r="AF12" s="435">
        <v>10.9</v>
      </c>
      <c r="AG12" s="428" t="s">
        <v>319</v>
      </c>
      <c r="AH12" s="429">
        <v>0.45</v>
      </c>
      <c r="AI12" s="34"/>
      <c r="AJ12" s="1"/>
      <c r="AK12" s="1"/>
      <c r="AL12" s="1"/>
      <c r="AM12" s="1"/>
      <c r="AN12" s="1"/>
      <c r="AO12" s="275" t="s">
        <v>2285</v>
      </c>
      <c r="AP12" s="276" t="s">
        <v>2338</v>
      </c>
      <c r="AQ12" s="370"/>
      <c r="AR12" s="272" t="s">
        <v>2339</v>
      </c>
      <c r="AS12" s="272" t="s">
        <v>2432</v>
      </c>
      <c r="AT12" s="273" t="s">
        <v>2353</v>
      </c>
      <c r="AU12" s="489"/>
      <c r="AV12" s="489"/>
      <c r="AX12" s="10" t="s">
        <v>2285</v>
      </c>
      <c r="AY12" s="10" t="s">
        <v>2469</v>
      </c>
      <c r="AZ12" s="355" t="s">
        <v>2395</v>
      </c>
      <c r="BA12" s="509" t="s">
        <v>2479</v>
      </c>
      <c r="BB12" s="85" t="s">
        <v>2386</v>
      </c>
      <c r="BC12" s="356"/>
      <c r="BF12" s="274" t="s">
        <v>184</v>
      </c>
    </row>
    <row r="13" spans="1:60" ht="66.599999999999994" thickBot="1">
      <c r="A13" s="10" t="s">
        <v>2285</v>
      </c>
      <c r="B13" s="282" t="s">
        <v>2286</v>
      </c>
      <c r="C13" s="396">
        <v>0.13800000000000001</v>
      </c>
      <c r="D13" s="396">
        <v>0.13400000000000001</v>
      </c>
      <c r="E13" s="396">
        <v>9.8000000000000004E-2</v>
      </c>
      <c r="F13" s="396">
        <v>0.08</v>
      </c>
      <c r="G13" s="396">
        <v>0.16400000000000001</v>
      </c>
      <c r="H13" s="396">
        <v>0.17100000000000001</v>
      </c>
      <c r="I13" s="396">
        <v>0.16</v>
      </c>
      <c r="J13" s="396">
        <v>0.16700000000000001</v>
      </c>
      <c r="K13" s="396">
        <v>0.124</v>
      </c>
      <c r="L13" s="396">
        <v>0.106</v>
      </c>
      <c r="M13" s="406"/>
      <c r="N13" s="320" t="s">
        <v>274</v>
      </c>
      <c r="O13" s="89" t="s">
        <v>281</v>
      </c>
      <c r="P13" s="34"/>
      <c r="Q13" s="34"/>
      <c r="R13" s="34"/>
      <c r="S13" s="34"/>
      <c r="T13" s="4" t="s">
        <v>321</v>
      </c>
      <c r="V13" s="6" t="s">
        <v>2204</v>
      </c>
      <c r="W13" s="4" t="s">
        <v>322</v>
      </c>
      <c r="Y13" s="428" t="s">
        <v>278</v>
      </c>
      <c r="Z13" s="429">
        <v>0.2</v>
      </c>
      <c r="AA13" s="430" t="s">
        <v>36</v>
      </c>
      <c r="AB13" s="431" t="s">
        <v>323</v>
      </c>
      <c r="AC13" s="432" t="str">
        <f t="shared" si="0"/>
        <v>東京都大田区</v>
      </c>
      <c r="AD13" s="433">
        <v>11.4</v>
      </c>
      <c r="AE13" s="434">
        <v>11.1</v>
      </c>
      <c r="AF13" s="435">
        <v>10.9</v>
      </c>
      <c r="AG13" s="428" t="s">
        <v>320</v>
      </c>
      <c r="AH13" s="429">
        <v>0.45</v>
      </c>
      <c r="AI13" s="34"/>
      <c r="AJ13" s="1"/>
      <c r="AK13" s="1"/>
      <c r="AL13" s="1"/>
      <c r="AM13" s="1"/>
      <c r="AN13" s="1"/>
      <c r="AO13" s="275" t="s">
        <v>2287</v>
      </c>
      <c r="AP13" s="276" t="s">
        <v>2338</v>
      </c>
      <c r="AQ13" s="370"/>
      <c r="AR13" s="272" t="s">
        <v>2283</v>
      </c>
      <c r="AS13" s="272" t="s">
        <v>2433</v>
      </c>
      <c r="AT13" s="273" t="s">
        <v>2354</v>
      </c>
      <c r="AU13" s="489"/>
      <c r="AV13" s="489"/>
      <c r="AX13" s="10" t="s">
        <v>2287</v>
      </c>
      <c r="AY13" s="10" t="s">
        <v>2452</v>
      </c>
      <c r="AZ13" s="355" t="s">
        <v>2396</v>
      </c>
      <c r="BA13" s="509" t="s">
        <v>2479</v>
      </c>
      <c r="BB13" s="85" t="s">
        <v>2386</v>
      </c>
      <c r="BC13" s="356"/>
      <c r="BF13" s="274" t="s">
        <v>2184</v>
      </c>
    </row>
    <row r="14" spans="1:60" ht="66.599999999999994" thickBot="1">
      <c r="A14" s="10" t="s">
        <v>2287</v>
      </c>
      <c r="B14" s="282" t="s">
        <v>2288</v>
      </c>
      <c r="C14" s="396">
        <v>0.13800000000000001</v>
      </c>
      <c r="D14" s="396">
        <v>0.13400000000000001</v>
      </c>
      <c r="E14" s="396">
        <v>9.8000000000000004E-2</v>
      </c>
      <c r="F14" s="396">
        <v>0.08</v>
      </c>
      <c r="G14" s="396">
        <v>0.16400000000000001</v>
      </c>
      <c r="H14" s="396">
        <v>0.17100000000000001</v>
      </c>
      <c r="I14" s="396">
        <v>0.16</v>
      </c>
      <c r="J14" s="396">
        <v>0.16700000000000001</v>
      </c>
      <c r="K14" s="396">
        <v>0.124</v>
      </c>
      <c r="L14" s="396">
        <v>0.106</v>
      </c>
      <c r="M14" s="406"/>
      <c r="N14" s="320" t="s">
        <v>274</v>
      </c>
      <c r="O14" s="89" t="s">
        <v>325</v>
      </c>
      <c r="P14" s="34"/>
      <c r="Q14" s="34"/>
      <c r="R14" s="34"/>
      <c r="S14" s="34"/>
      <c r="T14" s="4" t="s">
        <v>326</v>
      </c>
      <c r="V14" s="6" t="s">
        <v>2204</v>
      </c>
      <c r="W14" s="4" t="s">
        <v>327</v>
      </c>
      <c r="Y14" s="428" t="s">
        <v>278</v>
      </c>
      <c r="Z14" s="429">
        <v>0.2</v>
      </c>
      <c r="AA14" s="430" t="s">
        <v>36</v>
      </c>
      <c r="AB14" s="431" t="s">
        <v>328</v>
      </c>
      <c r="AC14" s="432" t="str">
        <f t="shared" si="0"/>
        <v>東京都世田谷区</v>
      </c>
      <c r="AD14" s="433">
        <v>11.4</v>
      </c>
      <c r="AE14" s="434">
        <v>11.1</v>
      </c>
      <c r="AF14" s="435">
        <v>10.9</v>
      </c>
      <c r="AG14" s="428" t="s">
        <v>329</v>
      </c>
      <c r="AH14" s="429">
        <v>0.45</v>
      </c>
      <c r="AI14" s="34"/>
      <c r="AJ14" s="1"/>
      <c r="AK14" s="1"/>
      <c r="AL14" s="1"/>
      <c r="AM14" s="1"/>
      <c r="AN14" s="1"/>
      <c r="AO14" s="275" t="s">
        <v>2340</v>
      </c>
      <c r="AP14" s="276" t="s">
        <v>2338</v>
      </c>
      <c r="AQ14" s="370"/>
      <c r="AR14" s="272" t="s">
        <v>2285</v>
      </c>
      <c r="AS14" s="272" t="s">
        <v>2453</v>
      </c>
      <c r="AT14" s="273" t="s">
        <v>2354</v>
      </c>
      <c r="AU14" s="489"/>
      <c r="AV14" s="489"/>
      <c r="AX14" s="10" t="s">
        <v>2289</v>
      </c>
      <c r="AY14" s="10" t="s">
        <v>2365</v>
      </c>
      <c r="AZ14" s="355" t="s">
        <v>2397</v>
      </c>
      <c r="BA14" s="509" t="s">
        <v>2479</v>
      </c>
      <c r="BB14" s="85" t="s">
        <v>2386</v>
      </c>
      <c r="BC14" s="356"/>
      <c r="BF14" s="267"/>
    </row>
    <row r="15" spans="1:60" ht="66.599999999999994" thickBot="1">
      <c r="A15" s="10" t="s">
        <v>2289</v>
      </c>
      <c r="B15" s="282" t="s">
        <v>2290</v>
      </c>
      <c r="C15" s="396">
        <v>0.13800000000000001</v>
      </c>
      <c r="D15" s="396">
        <v>0.13400000000000001</v>
      </c>
      <c r="E15" s="396">
        <v>9.8000000000000004E-2</v>
      </c>
      <c r="F15" s="396">
        <v>0.08</v>
      </c>
      <c r="G15" s="396">
        <v>0.16400000000000001</v>
      </c>
      <c r="H15" s="396">
        <v>0.17100000000000001</v>
      </c>
      <c r="I15" s="396">
        <v>0.16</v>
      </c>
      <c r="J15" s="396">
        <v>0.16700000000000001</v>
      </c>
      <c r="K15" s="396">
        <v>0.124</v>
      </c>
      <c r="L15" s="396">
        <v>0.126</v>
      </c>
      <c r="M15" s="406"/>
      <c r="N15" s="320" t="s">
        <v>274</v>
      </c>
      <c r="O15" s="89" t="s">
        <v>298</v>
      </c>
      <c r="P15" s="34"/>
      <c r="Q15" s="34"/>
      <c r="R15" s="34"/>
      <c r="S15" s="34"/>
      <c r="T15" s="4" t="s">
        <v>4</v>
      </c>
      <c r="V15" s="6" t="s">
        <v>2204</v>
      </c>
      <c r="W15" s="4" t="s">
        <v>330</v>
      </c>
      <c r="Y15" s="428" t="s">
        <v>278</v>
      </c>
      <c r="Z15" s="429">
        <v>0.2</v>
      </c>
      <c r="AA15" s="430" t="s">
        <v>36</v>
      </c>
      <c r="AB15" s="431" t="s">
        <v>331</v>
      </c>
      <c r="AC15" s="432" t="str">
        <f t="shared" si="0"/>
        <v>東京都渋谷区</v>
      </c>
      <c r="AD15" s="433">
        <v>11.4</v>
      </c>
      <c r="AE15" s="434">
        <v>11.1</v>
      </c>
      <c r="AF15" s="435">
        <v>10.9</v>
      </c>
      <c r="AG15" s="428" t="s">
        <v>332</v>
      </c>
      <c r="AH15" s="429">
        <v>0.45</v>
      </c>
      <c r="AI15" s="34"/>
      <c r="AJ15" s="1"/>
      <c r="AK15" s="1"/>
      <c r="AL15" s="1"/>
      <c r="AM15" s="1"/>
      <c r="AN15" s="1"/>
      <c r="AO15" s="275" t="s">
        <v>2341</v>
      </c>
      <c r="AP15" s="276" t="s">
        <v>2338</v>
      </c>
      <c r="AQ15" s="370"/>
      <c r="AR15" s="272" t="s">
        <v>2287</v>
      </c>
      <c r="AS15" s="272" t="s">
        <v>2454</v>
      </c>
      <c r="AT15" s="273" t="s">
        <v>2354</v>
      </c>
      <c r="AU15" s="489"/>
      <c r="AV15" s="489"/>
      <c r="AX15" s="10" t="s">
        <v>2291</v>
      </c>
      <c r="AY15" s="10" t="s">
        <v>2366</v>
      </c>
      <c r="AZ15" s="355" t="s">
        <v>2398</v>
      </c>
      <c r="BA15" s="509" t="s">
        <v>2479</v>
      </c>
      <c r="BB15" s="85" t="s">
        <v>2386</v>
      </c>
      <c r="BC15" s="356"/>
      <c r="BF15" s="347" t="s">
        <v>324</v>
      </c>
    </row>
    <row r="16" spans="1:60" ht="66.599999999999994" thickBot="1">
      <c r="A16" s="10" t="s">
        <v>2291</v>
      </c>
      <c r="B16" s="282" t="s">
        <v>2292</v>
      </c>
      <c r="C16" s="396">
        <v>0.10299999999999999</v>
      </c>
      <c r="D16" s="396">
        <v>0.10099999999999999</v>
      </c>
      <c r="E16" s="396">
        <v>8.5999999999999993E-2</v>
      </c>
      <c r="F16" s="396">
        <v>6.8999999999999992E-2</v>
      </c>
      <c r="G16" s="396">
        <v>0.115</v>
      </c>
      <c r="H16" s="396">
        <v>0.11899999999999999</v>
      </c>
      <c r="I16" s="396">
        <v>0.113</v>
      </c>
      <c r="J16" s="396">
        <v>0.11700000000000001</v>
      </c>
      <c r="K16" s="396">
        <v>9.8000000000000004E-2</v>
      </c>
      <c r="L16" s="396">
        <v>8.1000000000000003E-2</v>
      </c>
      <c r="M16" s="406"/>
      <c r="N16" s="320" t="s">
        <v>274</v>
      </c>
      <c r="O16" s="89" t="s">
        <v>281</v>
      </c>
      <c r="P16" s="34"/>
      <c r="Q16" s="34"/>
      <c r="R16" s="34"/>
      <c r="S16" s="34"/>
      <c r="T16" s="4" t="s">
        <v>333</v>
      </c>
      <c r="V16" s="6" t="s">
        <v>2204</v>
      </c>
      <c r="W16" s="4" t="s">
        <v>334</v>
      </c>
      <c r="Y16" s="428" t="s">
        <v>278</v>
      </c>
      <c r="Z16" s="429">
        <v>0.2</v>
      </c>
      <c r="AA16" s="430" t="s">
        <v>36</v>
      </c>
      <c r="AB16" s="431" t="s">
        <v>335</v>
      </c>
      <c r="AC16" s="432" t="str">
        <f t="shared" si="0"/>
        <v>東京都中野区</v>
      </c>
      <c r="AD16" s="433">
        <v>11.4</v>
      </c>
      <c r="AE16" s="434">
        <v>11.1</v>
      </c>
      <c r="AF16" s="435">
        <v>10.9</v>
      </c>
      <c r="AG16" s="428" t="s">
        <v>336</v>
      </c>
      <c r="AH16" s="429">
        <v>0.45</v>
      </c>
      <c r="AI16" s="34"/>
      <c r="AJ16" s="1"/>
      <c r="AK16" s="1"/>
      <c r="AL16" s="1"/>
      <c r="AM16" s="1"/>
      <c r="AN16" s="1"/>
      <c r="AO16" s="275" t="s">
        <v>2293</v>
      </c>
      <c r="AP16" s="276" t="s">
        <v>2338</v>
      </c>
      <c r="AQ16" s="370"/>
      <c r="AR16" s="272" t="s">
        <v>2355</v>
      </c>
      <c r="AS16" s="272" t="s">
        <v>2434</v>
      </c>
      <c r="AT16" s="273" t="s">
        <v>2354</v>
      </c>
      <c r="AU16" s="489"/>
      <c r="AV16" s="489"/>
      <c r="AX16" s="10" t="s">
        <v>2293</v>
      </c>
      <c r="AY16" s="10" t="s">
        <v>2367</v>
      </c>
      <c r="AZ16" s="355" t="s">
        <v>2399</v>
      </c>
      <c r="BA16" s="509" t="s">
        <v>2479</v>
      </c>
      <c r="BB16" s="85" t="s">
        <v>2386</v>
      </c>
      <c r="BC16" s="356"/>
      <c r="BF16" s="6" t="s">
        <v>183</v>
      </c>
    </row>
    <row r="17" spans="1:58" ht="66.599999999999994" thickBot="1">
      <c r="A17" s="10" t="s">
        <v>2293</v>
      </c>
      <c r="B17" s="282" t="s">
        <v>2294</v>
      </c>
      <c r="C17" s="396">
        <v>0.10299999999999999</v>
      </c>
      <c r="D17" s="396">
        <v>0.10099999999999999</v>
      </c>
      <c r="E17" s="396">
        <v>8.5999999999999993E-2</v>
      </c>
      <c r="F17" s="396">
        <v>6.8999999999999992E-2</v>
      </c>
      <c r="G17" s="396">
        <v>0.115</v>
      </c>
      <c r="H17" s="396">
        <v>0.11899999999999999</v>
      </c>
      <c r="I17" s="396">
        <v>0.113</v>
      </c>
      <c r="J17" s="396">
        <v>0.11700000000000001</v>
      </c>
      <c r="K17" s="396">
        <v>9.8000000000000004E-2</v>
      </c>
      <c r="L17" s="396">
        <v>8.1000000000000003E-2</v>
      </c>
      <c r="M17" s="406"/>
      <c r="N17" s="320" t="s">
        <v>274</v>
      </c>
      <c r="O17" s="89" t="s">
        <v>325</v>
      </c>
      <c r="P17" s="34"/>
      <c r="Q17" s="34"/>
      <c r="R17" s="34"/>
      <c r="S17" s="34"/>
      <c r="T17" s="4" t="s">
        <v>337</v>
      </c>
      <c r="V17" s="6" t="s">
        <v>2204</v>
      </c>
      <c r="W17" s="4" t="s">
        <v>338</v>
      </c>
      <c r="Y17" s="428" t="s">
        <v>278</v>
      </c>
      <c r="Z17" s="429">
        <v>0.2</v>
      </c>
      <c r="AA17" s="430" t="s">
        <v>36</v>
      </c>
      <c r="AB17" s="431" t="s">
        <v>339</v>
      </c>
      <c r="AC17" s="432" t="str">
        <f t="shared" si="0"/>
        <v>東京都杉並区</v>
      </c>
      <c r="AD17" s="433">
        <v>11.4</v>
      </c>
      <c r="AE17" s="434">
        <v>11.1</v>
      </c>
      <c r="AF17" s="435">
        <v>10.9</v>
      </c>
      <c r="AG17" s="428" t="s">
        <v>340</v>
      </c>
      <c r="AH17" s="429">
        <v>0.55000000000000004</v>
      </c>
      <c r="AI17" s="34"/>
      <c r="AJ17" s="1"/>
      <c r="AK17" s="1"/>
      <c r="AL17" s="1"/>
      <c r="AM17" s="1"/>
      <c r="AN17" s="1"/>
      <c r="AO17" s="275" t="s">
        <v>2342</v>
      </c>
      <c r="AP17" s="276" t="s">
        <v>2338</v>
      </c>
      <c r="AQ17" s="370"/>
      <c r="AR17" s="272" t="s">
        <v>2341</v>
      </c>
      <c r="AS17" s="272" t="s">
        <v>2435</v>
      </c>
      <c r="AT17" s="273" t="s">
        <v>2354</v>
      </c>
      <c r="AU17" s="489"/>
      <c r="AV17" s="490"/>
      <c r="AX17" s="10" t="s">
        <v>2295</v>
      </c>
      <c r="AY17" s="10" t="s">
        <v>2468</v>
      </c>
      <c r="AZ17" s="355" t="s">
        <v>2400</v>
      </c>
      <c r="BA17" s="509" t="s">
        <v>2479</v>
      </c>
      <c r="BB17" s="85" t="s">
        <v>2386</v>
      </c>
      <c r="BC17" s="356"/>
      <c r="BF17" s="274" t="s">
        <v>184</v>
      </c>
    </row>
    <row r="18" spans="1:58" ht="66.599999999999994" thickBot="1">
      <c r="A18" s="10" t="s">
        <v>2295</v>
      </c>
      <c r="B18" s="282" t="s">
        <v>2296</v>
      </c>
      <c r="C18" s="396">
        <v>0.10299999999999999</v>
      </c>
      <c r="D18" s="396">
        <v>0.10099999999999999</v>
      </c>
      <c r="E18" s="396">
        <v>8.5999999999999993E-2</v>
      </c>
      <c r="F18" s="396">
        <v>6.8999999999999992E-2</v>
      </c>
      <c r="G18" s="396">
        <v>0.115</v>
      </c>
      <c r="H18" s="396">
        <v>0.11899999999999999</v>
      </c>
      <c r="I18" s="396">
        <v>0.113</v>
      </c>
      <c r="J18" s="396">
        <v>0.11700000000000001</v>
      </c>
      <c r="K18" s="396">
        <v>9.8000000000000004E-2</v>
      </c>
      <c r="L18" s="396">
        <v>8.1000000000000003E-2</v>
      </c>
      <c r="M18" s="405"/>
      <c r="N18" s="320" t="s">
        <v>274</v>
      </c>
      <c r="O18" s="89" t="s">
        <v>281</v>
      </c>
      <c r="P18" s="34"/>
      <c r="Q18" s="34"/>
      <c r="R18" s="34"/>
      <c r="S18" s="34"/>
      <c r="T18" s="4" t="s">
        <v>341</v>
      </c>
      <c r="V18" s="6" t="s">
        <v>2204</v>
      </c>
      <c r="W18" s="4" t="s">
        <v>342</v>
      </c>
      <c r="Y18" s="428" t="s">
        <v>278</v>
      </c>
      <c r="Z18" s="429">
        <v>0.2</v>
      </c>
      <c r="AA18" s="430" t="s">
        <v>36</v>
      </c>
      <c r="AB18" s="431" t="s">
        <v>343</v>
      </c>
      <c r="AC18" s="432" t="str">
        <f t="shared" si="0"/>
        <v>東京都豊島区</v>
      </c>
      <c r="AD18" s="433">
        <v>11.4</v>
      </c>
      <c r="AE18" s="434">
        <v>11.1</v>
      </c>
      <c r="AF18" s="435">
        <v>10.9</v>
      </c>
      <c r="AG18" s="428" t="s">
        <v>344</v>
      </c>
      <c r="AH18" s="429">
        <v>0.55000000000000004</v>
      </c>
      <c r="AI18" s="34"/>
      <c r="AJ18" s="1"/>
      <c r="AK18" s="1"/>
      <c r="AL18" s="1"/>
      <c r="AM18" s="1"/>
      <c r="AN18" s="1"/>
      <c r="AO18" s="275" t="s">
        <v>2297</v>
      </c>
      <c r="AP18" s="276" t="s">
        <v>2338</v>
      </c>
      <c r="AQ18" s="370"/>
      <c r="AR18" s="272" t="s">
        <v>2293</v>
      </c>
      <c r="AS18" s="272" t="s">
        <v>2436</v>
      </c>
      <c r="AT18" s="273" t="s">
        <v>2354</v>
      </c>
      <c r="AU18" s="489"/>
      <c r="AV18" s="490"/>
      <c r="AX18" s="10" t="s">
        <v>2297</v>
      </c>
      <c r="AY18" s="10" t="s">
        <v>2368</v>
      </c>
      <c r="AZ18" s="355" t="s">
        <v>2401</v>
      </c>
      <c r="BA18" s="509" t="s">
        <v>2479</v>
      </c>
      <c r="BB18" s="85" t="s">
        <v>2386</v>
      </c>
      <c r="BC18" s="356"/>
      <c r="BF18" s="274" t="s">
        <v>2184</v>
      </c>
    </row>
    <row r="19" spans="1:58" ht="66.599999999999994" thickBot="1">
      <c r="A19" s="10" t="s">
        <v>2297</v>
      </c>
      <c r="B19" s="282" t="s">
        <v>2298</v>
      </c>
      <c r="C19" s="396">
        <v>9.6000000000000002E-2</v>
      </c>
      <c r="D19" s="396">
        <v>9.4E-2</v>
      </c>
      <c r="E19" s="396">
        <v>7.9000000000000001E-2</v>
      </c>
      <c r="F19" s="396">
        <v>6.3E-2</v>
      </c>
      <c r="G19" s="396">
        <v>0.108</v>
      </c>
      <c r="H19" s="396">
        <v>0.112</v>
      </c>
      <c r="I19" s="396">
        <v>0.106</v>
      </c>
      <c r="J19" s="396">
        <v>0.11</v>
      </c>
      <c r="K19" s="396">
        <v>9.0999999999999998E-2</v>
      </c>
      <c r="L19" s="396">
        <v>7.4999999999999997E-2</v>
      </c>
      <c r="M19" s="405"/>
      <c r="N19" s="320" t="s">
        <v>274</v>
      </c>
      <c r="O19" s="89" t="s">
        <v>298</v>
      </c>
      <c r="P19" s="34"/>
      <c r="Q19" s="34"/>
      <c r="R19" s="34"/>
      <c r="S19" s="34"/>
      <c r="T19" s="4" t="s">
        <v>345</v>
      </c>
      <c r="V19" s="6" t="s">
        <v>2204</v>
      </c>
      <c r="W19" s="4" t="s">
        <v>346</v>
      </c>
      <c r="Y19" s="428" t="s">
        <v>278</v>
      </c>
      <c r="Z19" s="429">
        <v>0.2</v>
      </c>
      <c r="AA19" s="430" t="s">
        <v>36</v>
      </c>
      <c r="AB19" s="431" t="s">
        <v>347</v>
      </c>
      <c r="AC19" s="432" t="str">
        <f t="shared" si="0"/>
        <v>東京都北区</v>
      </c>
      <c r="AD19" s="433">
        <v>11.4</v>
      </c>
      <c r="AE19" s="434">
        <v>11.1</v>
      </c>
      <c r="AF19" s="435">
        <v>10.9</v>
      </c>
      <c r="AG19" s="428" t="s">
        <v>348</v>
      </c>
      <c r="AH19" s="429">
        <v>0.55000000000000004</v>
      </c>
      <c r="AI19" s="34"/>
      <c r="AJ19" s="1"/>
      <c r="AK19" s="1"/>
      <c r="AL19" s="1"/>
      <c r="AM19" s="1"/>
      <c r="AN19" s="1"/>
      <c r="AO19" s="275" t="s">
        <v>2299</v>
      </c>
      <c r="AP19" s="276" t="s">
        <v>2338</v>
      </c>
      <c r="AQ19" s="370"/>
      <c r="AR19" s="272" t="s">
        <v>2342</v>
      </c>
      <c r="AS19" s="272" t="s">
        <v>2455</v>
      </c>
      <c r="AT19" s="273" t="s">
        <v>2354</v>
      </c>
      <c r="AU19" s="489"/>
      <c r="AV19" s="490"/>
      <c r="AX19" s="10" t="s">
        <v>2299</v>
      </c>
      <c r="AY19" s="10" t="s">
        <v>2369</v>
      </c>
      <c r="AZ19" s="355" t="s">
        <v>2402</v>
      </c>
      <c r="BA19" s="509" t="s">
        <v>2479</v>
      </c>
      <c r="BB19" s="85" t="s">
        <v>2386</v>
      </c>
      <c r="BC19" s="356"/>
      <c r="BD19" s="493"/>
      <c r="BF19" s="93" t="s">
        <v>104</v>
      </c>
    </row>
    <row r="20" spans="1:58" ht="66.599999999999994" thickBot="1">
      <c r="A20" s="10" t="s">
        <v>2299</v>
      </c>
      <c r="B20" s="282" t="s">
        <v>2300</v>
      </c>
      <c r="C20" s="396">
        <v>9.2999999999999999E-2</v>
      </c>
      <c r="D20" s="396">
        <v>9.0999999999999998E-2</v>
      </c>
      <c r="E20" s="396">
        <v>7.5999999999999998E-2</v>
      </c>
      <c r="F20" s="396">
        <v>6.2E-2</v>
      </c>
      <c r="G20" s="396">
        <v>0.105</v>
      </c>
      <c r="H20" s="396">
        <v>0.109</v>
      </c>
      <c r="I20" s="396">
        <v>0.10299999999999999</v>
      </c>
      <c r="J20" s="396">
        <v>0.107</v>
      </c>
      <c r="K20" s="396">
        <v>8.7999999999999995E-2</v>
      </c>
      <c r="L20" s="396">
        <v>7.3999999999999996E-2</v>
      </c>
      <c r="M20" s="406"/>
      <c r="N20" s="320" t="s">
        <v>274</v>
      </c>
      <c r="O20" s="89" t="s">
        <v>281</v>
      </c>
      <c r="P20" s="34"/>
      <c r="Q20" s="34"/>
      <c r="R20" s="34"/>
      <c r="S20" s="34"/>
      <c r="T20" s="4" t="s">
        <v>349</v>
      </c>
      <c r="V20" s="6" t="s">
        <v>2204</v>
      </c>
      <c r="W20" s="4" t="s">
        <v>350</v>
      </c>
      <c r="Y20" s="428" t="s">
        <v>278</v>
      </c>
      <c r="Z20" s="429">
        <v>0.2</v>
      </c>
      <c r="AA20" s="430" t="s">
        <v>36</v>
      </c>
      <c r="AB20" s="431" t="s">
        <v>351</v>
      </c>
      <c r="AC20" s="432" t="str">
        <f t="shared" si="0"/>
        <v>東京都荒川区</v>
      </c>
      <c r="AD20" s="433">
        <v>11.4</v>
      </c>
      <c r="AE20" s="434">
        <v>11.1</v>
      </c>
      <c r="AF20" s="435">
        <v>10.9</v>
      </c>
      <c r="AG20" s="428" t="s">
        <v>352</v>
      </c>
      <c r="AH20" s="429">
        <v>0.55000000000000004</v>
      </c>
      <c r="AI20" s="34"/>
      <c r="AJ20" s="1"/>
      <c r="AK20" s="1"/>
      <c r="AL20" s="1"/>
      <c r="AM20" s="1"/>
      <c r="AN20" s="1"/>
      <c r="AO20" s="275" t="s">
        <v>2343</v>
      </c>
      <c r="AP20" s="276" t="s">
        <v>2338</v>
      </c>
      <c r="AQ20" s="370"/>
      <c r="AR20" s="272" t="s">
        <v>2297</v>
      </c>
      <c r="AS20" s="272" t="s">
        <v>2437</v>
      </c>
      <c r="AT20" s="273" t="s">
        <v>2354</v>
      </c>
      <c r="AU20" s="489"/>
      <c r="AV20" s="490"/>
      <c r="AX20" s="10" t="s">
        <v>2301</v>
      </c>
      <c r="AY20" s="10" t="s">
        <v>2370</v>
      </c>
      <c r="AZ20" s="355" t="s">
        <v>2403</v>
      </c>
      <c r="BA20" s="509" t="s">
        <v>2479</v>
      </c>
      <c r="BB20" s="85" t="s">
        <v>2386</v>
      </c>
      <c r="BC20" s="356"/>
      <c r="BD20" s="493"/>
    </row>
    <row r="21" spans="1:58" ht="66.599999999999994" thickBot="1">
      <c r="A21" s="10" t="s">
        <v>2301</v>
      </c>
      <c r="B21" s="282" t="s">
        <v>2302</v>
      </c>
      <c r="C21" s="396">
        <v>0.10299999999999999</v>
      </c>
      <c r="D21" s="397"/>
      <c r="E21" s="396">
        <v>8.5999999999999993E-2</v>
      </c>
      <c r="F21" s="396">
        <v>6.8999999999999992E-2</v>
      </c>
      <c r="G21" s="396">
        <v>0.115</v>
      </c>
      <c r="H21" s="396">
        <v>0.11899999999999999</v>
      </c>
      <c r="I21" s="397"/>
      <c r="J21" s="397"/>
      <c r="K21" s="396">
        <v>9.8000000000000004E-2</v>
      </c>
      <c r="L21" s="396">
        <v>8.1000000000000003E-2</v>
      </c>
      <c r="M21" s="406"/>
      <c r="N21" s="320" t="s">
        <v>274</v>
      </c>
      <c r="O21" s="89" t="s">
        <v>353</v>
      </c>
      <c r="P21" s="34"/>
      <c r="Q21" s="34"/>
      <c r="R21" s="34"/>
      <c r="S21" s="34"/>
      <c r="T21" s="4" t="s">
        <v>354</v>
      </c>
      <c r="V21" s="6" t="s">
        <v>2204</v>
      </c>
      <c r="W21" s="4" t="s">
        <v>355</v>
      </c>
      <c r="Y21" s="428" t="s">
        <v>278</v>
      </c>
      <c r="Z21" s="429">
        <v>0.2</v>
      </c>
      <c r="AA21" s="430" t="s">
        <v>36</v>
      </c>
      <c r="AB21" s="431" t="s">
        <v>356</v>
      </c>
      <c r="AC21" s="432" t="str">
        <f t="shared" si="0"/>
        <v>東京都板橋区</v>
      </c>
      <c r="AD21" s="433">
        <v>11.4</v>
      </c>
      <c r="AE21" s="434">
        <v>11.1</v>
      </c>
      <c r="AF21" s="435">
        <v>10.9</v>
      </c>
      <c r="AG21" s="428" t="s">
        <v>357</v>
      </c>
      <c r="AH21" s="429">
        <v>0.55000000000000004</v>
      </c>
      <c r="AI21" s="34"/>
      <c r="AJ21" s="1"/>
      <c r="AK21" s="1"/>
      <c r="AL21" s="1"/>
      <c r="AM21" s="1"/>
      <c r="AN21" s="1"/>
      <c r="AO21" s="275" t="s">
        <v>2344</v>
      </c>
      <c r="AP21" s="276" t="s">
        <v>2338</v>
      </c>
      <c r="AQ21" s="370"/>
      <c r="AR21" s="272" t="s">
        <v>2299</v>
      </c>
      <c r="AS21" s="272" t="s">
        <v>2438</v>
      </c>
      <c r="AT21" s="273" t="s">
        <v>2354</v>
      </c>
      <c r="AU21" s="489"/>
      <c r="AV21" s="490"/>
      <c r="AX21" s="10" t="s">
        <v>2303</v>
      </c>
      <c r="AY21" s="10" t="s">
        <v>2371</v>
      </c>
      <c r="AZ21" s="355" t="s">
        <v>2404</v>
      </c>
      <c r="BA21" s="509" t="s">
        <v>2479</v>
      </c>
      <c r="BB21" s="85" t="s">
        <v>2386</v>
      </c>
      <c r="BC21" s="356"/>
      <c r="BD21" s="493"/>
      <c r="BF21" s="380" t="s">
        <v>2210</v>
      </c>
    </row>
    <row r="22" spans="1:58" ht="66.599999999999994" thickBot="1">
      <c r="A22" s="10" t="s">
        <v>2303</v>
      </c>
      <c r="B22" s="282" t="s">
        <v>2304</v>
      </c>
      <c r="C22" s="396">
        <v>0.10299999999999999</v>
      </c>
      <c r="D22" s="396">
        <v>0.10099999999999999</v>
      </c>
      <c r="E22" s="396">
        <v>8.5999999999999993E-2</v>
      </c>
      <c r="F22" s="396">
        <v>6.8999999999999992E-2</v>
      </c>
      <c r="G22" s="396">
        <v>0.115</v>
      </c>
      <c r="H22" s="396">
        <v>0.11899999999999999</v>
      </c>
      <c r="I22" s="396">
        <v>0.113</v>
      </c>
      <c r="J22" s="396">
        <v>0.11700000000000001</v>
      </c>
      <c r="K22" s="396">
        <v>9.8000000000000004E-2</v>
      </c>
      <c r="L22" s="396">
        <v>8.1000000000000003E-2</v>
      </c>
      <c r="M22" s="406"/>
      <c r="N22" s="320" t="s">
        <v>274</v>
      </c>
      <c r="O22" s="89" t="s">
        <v>298</v>
      </c>
      <c r="P22" s="34"/>
      <c r="Q22" s="34"/>
      <c r="R22" s="34"/>
      <c r="S22" s="34"/>
      <c r="T22" s="4" t="s">
        <v>358</v>
      </c>
      <c r="V22" s="6" t="s">
        <v>2204</v>
      </c>
      <c r="W22" s="4" t="s">
        <v>359</v>
      </c>
      <c r="Y22" s="428" t="s">
        <v>278</v>
      </c>
      <c r="Z22" s="429">
        <v>0.2</v>
      </c>
      <c r="AA22" s="430" t="s">
        <v>36</v>
      </c>
      <c r="AB22" s="431" t="s">
        <v>360</v>
      </c>
      <c r="AC22" s="432" t="str">
        <f t="shared" si="0"/>
        <v>東京都練馬区</v>
      </c>
      <c r="AD22" s="433">
        <v>11.4</v>
      </c>
      <c r="AE22" s="434">
        <v>11.1</v>
      </c>
      <c r="AF22" s="435">
        <v>10.9</v>
      </c>
      <c r="AG22" s="428" t="s">
        <v>361</v>
      </c>
      <c r="AH22" s="429">
        <v>0.55000000000000004</v>
      </c>
      <c r="AI22" s="34"/>
      <c r="AJ22" s="1"/>
      <c r="AK22" s="1"/>
      <c r="AL22" s="1"/>
      <c r="AM22" s="1"/>
      <c r="AN22" s="1"/>
      <c r="AO22" s="275" t="s">
        <v>2345</v>
      </c>
      <c r="AP22" s="276" t="s">
        <v>2338</v>
      </c>
      <c r="AQ22" s="370"/>
      <c r="AR22" s="272" t="s">
        <v>2343</v>
      </c>
      <c r="AS22" s="272" t="s">
        <v>2439</v>
      </c>
      <c r="AT22" s="273" t="s">
        <v>2353</v>
      </c>
      <c r="AU22" s="489"/>
      <c r="AV22" s="490"/>
      <c r="AX22" s="10" t="s">
        <v>2305</v>
      </c>
      <c r="AY22" s="10" t="s">
        <v>2467</v>
      </c>
      <c r="AZ22" s="355" t="s">
        <v>2405</v>
      </c>
      <c r="BA22" s="509" t="s">
        <v>2479</v>
      </c>
      <c r="BB22" s="85" t="s">
        <v>2386</v>
      </c>
      <c r="BC22" s="356"/>
      <c r="BD22" s="493"/>
      <c r="BF22" s="266" t="s">
        <v>183</v>
      </c>
    </row>
    <row r="23" spans="1:58" ht="66.599999999999994" thickBot="1">
      <c r="A23" s="10" t="s">
        <v>2305</v>
      </c>
      <c r="B23" s="282" t="s">
        <v>2306</v>
      </c>
      <c r="C23" s="396">
        <v>0.14700000000000002</v>
      </c>
      <c r="D23" s="396">
        <v>0.14400000000000002</v>
      </c>
      <c r="E23" s="396">
        <v>0.128</v>
      </c>
      <c r="F23" s="396">
        <v>0.105</v>
      </c>
      <c r="G23" s="396">
        <v>0.16300000000000001</v>
      </c>
      <c r="H23" s="396">
        <v>0.16900000000000001</v>
      </c>
      <c r="I23" s="396">
        <v>0.16</v>
      </c>
      <c r="J23" s="396">
        <v>0.16600000000000001</v>
      </c>
      <c r="K23" s="396">
        <v>0.14399999999999999</v>
      </c>
      <c r="L23" s="396">
        <v>0.121</v>
      </c>
      <c r="M23" s="406"/>
      <c r="N23" s="320" t="s">
        <v>274</v>
      </c>
      <c r="O23" s="89" t="s">
        <v>362</v>
      </c>
      <c r="P23" s="34"/>
      <c r="Q23" s="34"/>
      <c r="R23" s="34"/>
      <c r="S23" s="34"/>
      <c r="T23" s="4" t="s">
        <v>363</v>
      </c>
      <c r="V23" s="6" t="s">
        <v>2204</v>
      </c>
      <c r="W23" s="4" t="s">
        <v>364</v>
      </c>
      <c r="Y23" s="428" t="s">
        <v>278</v>
      </c>
      <c r="Z23" s="429">
        <v>0.2</v>
      </c>
      <c r="AA23" s="430" t="s">
        <v>36</v>
      </c>
      <c r="AB23" s="431" t="s">
        <v>365</v>
      </c>
      <c r="AC23" s="432" t="str">
        <f t="shared" si="0"/>
        <v>東京都足立区</v>
      </c>
      <c r="AD23" s="433">
        <v>11.4</v>
      </c>
      <c r="AE23" s="434">
        <v>11.1</v>
      </c>
      <c r="AF23" s="435">
        <v>10.9</v>
      </c>
      <c r="AG23" s="436" t="s">
        <v>366</v>
      </c>
      <c r="AH23" s="429">
        <v>0.55000000000000004</v>
      </c>
      <c r="AI23" s="34"/>
      <c r="AJ23" s="1"/>
      <c r="AK23" s="1"/>
      <c r="AL23" s="1"/>
      <c r="AM23" s="1"/>
      <c r="AN23" s="1"/>
      <c r="AO23" s="275" t="s">
        <v>2346</v>
      </c>
      <c r="AP23" s="276" t="s">
        <v>2338</v>
      </c>
      <c r="AQ23" s="370"/>
      <c r="AR23" s="272" t="s">
        <v>2344</v>
      </c>
      <c r="AS23" s="272" t="s">
        <v>2440</v>
      </c>
      <c r="AT23" s="273" t="s">
        <v>2354</v>
      </c>
      <c r="AU23" s="489"/>
      <c r="AV23" s="490"/>
      <c r="AX23" s="10" t="s">
        <v>2307</v>
      </c>
      <c r="AY23" s="10" t="s">
        <v>2466</v>
      </c>
      <c r="AZ23" s="355" t="s">
        <v>2406</v>
      </c>
      <c r="BA23" s="509" t="s">
        <v>2479</v>
      </c>
      <c r="BB23" s="85" t="s">
        <v>2386</v>
      </c>
      <c r="BC23" s="356"/>
      <c r="BD23" s="493"/>
      <c r="BF23" s="274"/>
    </row>
    <row r="24" spans="1:58" ht="66.599999999999994" thickBot="1">
      <c r="A24" s="10" t="s">
        <v>2307</v>
      </c>
      <c r="B24" s="282" t="s">
        <v>2306</v>
      </c>
      <c r="C24" s="396">
        <v>0.14700000000000002</v>
      </c>
      <c r="D24" s="396">
        <v>0.14400000000000002</v>
      </c>
      <c r="E24" s="396">
        <v>0.128</v>
      </c>
      <c r="F24" s="396">
        <v>0.105</v>
      </c>
      <c r="G24" s="396">
        <v>0.16300000000000001</v>
      </c>
      <c r="H24" s="396">
        <v>0.16900000000000001</v>
      </c>
      <c r="I24" s="396">
        <v>0.16</v>
      </c>
      <c r="J24" s="396">
        <v>0.16600000000000001</v>
      </c>
      <c r="K24" s="396">
        <v>0.14399999999999999</v>
      </c>
      <c r="L24" s="396">
        <v>0.121</v>
      </c>
      <c r="M24" s="406"/>
      <c r="N24" s="320" t="s">
        <v>274</v>
      </c>
      <c r="O24" s="89" t="s">
        <v>281</v>
      </c>
      <c r="P24" s="34"/>
      <c r="Q24" s="34"/>
      <c r="R24" s="34"/>
      <c r="S24" s="34"/>
      <c r="T24" s="4" t="s">
        <v>367</v>
      </c>
      <c r="V24" s="6" t="s">
        <v>2204</v>
      </c>
      <c r="W24" s="4" t="s">
        <v>368</v>
      </c>
      <c r="Y24" s="428" t="s">
        <v>278</v>
      </c>
      <c r="Z24" s="429">
        <v>0.2</v>
      </c>
      <c r="AA24" s="430" t="s">
        <v>36</v>
      </c>
      <c r="AB24" s="431" t="s">
        <v>369</v>
      </c>
      <c r="AC24" s="432" t="str">
        <f t="shared" si="0"/>
        <v>東京都葛飾区</v>
      </c>
      <c r="AD24" s="433">
        <v>11.4</v>
      </c>
      <c r="AE24" s="434">
        <v>11.1</v>
      </c>
      <c r="AF24" s="435">
        <v>10.9</v>
      </c>
      <c r="AG24" s="436" t="s">
        <v>370</v>
      </c>
      <c r="AH24" s="429">
        <v>0.55000000000000004</v>
      </c>
      <c r="AI24" s="34"/>
      <c r="AJ24" s="1"/>
      <c r="AK24" s="1"/>
      <c r="AL24" s="1"/>
      <c r="AM24" s="1"/>
      <c r="AN24" s="1"/>
      <c r="AO24" s="275" t="s">
        <v>2347</v>
      </c>
      <c r="AP24" s="276" t="s">
        <v>2338</v>
      </c>
      <c r="AQ24" s="370"/>
      <c r="AR24" s="272" t="s">
        <v>2345</v>
      </c>
      <c r="AS24" s="272" t="s">
        <v>2456</v>
      </c>
      <c r="AT24" s="273" t="s">
        <v>2354</v>
      </c>
      <c r="AU24" s="489"/>
      <c r="AV24" s="490"/>
      <c r="AX24" s="10" t="s">
        <v>2308</v>
      </c>
      <c r="AY24" s="10" t="s">
        <v>2465</v>
      </c>
      <c r="AZ24" s="355" t="s">
        <v>2407</v>
      </c>
      <c r="BA24" s="509" t="s">
        <v>2479</v>
      </c>
      <c r="BB24" s="85" t="s">
        <v>2386</v>
      </c>
      <c r="BC24" s="356"/>
      <c r="BD24" s="493"/>
      <c r="BF24" s="274"/>
    </row>
    <row r="25" spans="1:58" ht="66.599999999999994" thickBot="1">
      <c r="A25" s="10" t="s">
        <v>2308</v>
      </c>
      <c r="B25" s="282" t="s">
        <v>2306</v>
      </c>
      <c r="C25" s="396">
        <v>0.21099999999999997</v>
      </c>
      <c r="D25" s="396">
        <v>0.20799999999999996</v>
      </c>
      <c r="E25" s="396">
        <v>0.192</v>
      </c>
      <c r="F25" s="396">
        <v>0.15200000000000002</v>
      </c>
      <c r="G25" s="396">
        <v>0.22700000000000001</v>
      </c>
      <c r="H25" s="396">
        <v>0.23300000000000001</v>
      </c>
      <c r="I25" s="396">
        <v>0.224</v>
      </c>
      <c r="J25" s="396">
        <v>0.23</v>
      </c>
      <c r="K25" s="396">
        <v>0.20799999999999999</v>
      </c>
      <c r="L25" s="396">
        <v>0.16800000000000001</v>
      </c>
      <c r="M25" s="406"/>
      <c r="N25" s="320" t="s">
        <v>274</v>
      </c>
      <c r="O25" s="89" t="s">
        <v>325</v>
      </c>
      <c r="P25" s="34"/>
      <c r="Q25" s="34"/>
      <c r="R25" s="34"/>
      <c r="S25" s="34"/>
      <c r="T25" s="4" t="s">
        <v>371</v>
      </c>
      <c r="V25" s="6" t="s">
        <v>2204</v>
      </c>
      <c r="W25" s="4" t="s">
        <v>372</v>
      </c>
      <c r="Y25" s="437" t="s">
        <v>278</v>
      </c>
      <c r="Z25" s="438">
        <v>0.2</v>
      </c>
      <c r="AA25" s="439" t="s">
        <v>36</v>
      </c>
      <c r="AB25" s="440" t="s">
        <v>373</v>
      </c>
      <c r="AC25" s="441" t="str">
        <f t="shared" si="0"/>
        <v>東京都江戸川区</v>
      </c>
      <c r="AD25" s="442">
        <v>11.4</v>
      </c>
      <c r="AE25" s="443">
        <v>11.1</v>
      </c>
      <c r="AF25" s="444">
        <v>10.9</v>
      </c>
      <c r="AG25" s="428" t="s">
        <v>374</v>
      </c>
      <c r="AH25" s="429">
        <v>0.45</v>
      </c>
      <c r="AI25" s="34"/>
      <c r="AJ25" s="1"/>
      <c r="AK25" s="1"/>
      <c r="AL25" s="1"/>
      <c r="AM25" s="1"/>
      <c r="AN25" s="1"/>
      <c r="AO25" s="275" t="s">
        <v>2309</v>
      </c>
      <c r="AP25" s="276" t="s">
        <v>2338</v>
      </c>
      <c r="AQ25" s="370"/>
      <c r="AR25" s="272" t="s">
        <v>2346</v>
      </c>
      <c r="AS25" s="272" t="s">
        <v>2457</v>
      </c>
      <c r="AT25" s="273" t="s">
        <v>2354</v>
      </c>
      <c r="AU25" s="489"/>
      <c r="AV25" s="490"/>
      <c r="AX25" s="10" t="s">
        <v>2309</v>
      </c>
      <c r="AY25" s="10" t="s">
        <v>2372</v>
      </c>
      <c r="AZ25" s="355" t="s">
        <v>2408</v>
      </c>
      <c r="BA25" s="509" t="s">
        <v>2479</v>
      </c>
      <c r="BB25" s="85" t="s">
        <v>2386</v>
      </c>
      <c r="BC25" s="356"/>
      <c r="BD25" s="493"/>
      <c r="BF25" s="274"/>
    </row>
    <row r="26" spans="1:58" ht="66.599999999999994" thickBot="1">
      <c r="A26" s="10" t="s">
        <v>2309</v>
      </c>
      <c r="B26" s="282" t="s">
        <v>2310</v>
      </c>
      <c r="C26" s="396">
        <v>0.13100000000000001</v>
      </c>
      <c r="D26" s="396">
        <v>0.128</v>
      </c>
      <c r="E26" s="396">
        <v>0.11800000000000001</v>
      </c>
      <c r="F26" s="396">
        <v>9.6000000000000002E-2</v>
      </c>
      <c r="G26" s="396">
        <v>0.152</v>
      </c>
      <c r="H26" s="396">
        <v>0.158</v>
      </c>
      <c r="I26" s="396">
        <v>0.14899999999999999</v>
      </c>
      <c r="J26" s="396">
        <v>0.155</v>
      </c>
      <c r="K26" s="396">
        <v>0.13900000000000001</v>
      </c>
      <c r="L26" s="396">
        <v>0.11700000000000001</v>
      </c>
      <c r="M26" s="407"/>
      <c r="N26" s="320" t="s">
        <v>274</v>
      </c>
      <c r="O26" s="89" t="s">
        <v>281</v>
      </c>
      <c r="P26" s="34"/>
      <c r="Q26" s="34"/>
      <c r="R26" s="34"/>
      <c r="S26" s="34"/>
      <c r="T26" s="4" t="s">
        <v>375</v>
      </c>
      <c r="V26" s="6" t="s">
        <v>2204</v>
      </c>
      <c r="W26" s="4" t="s">
        <v>376</v>
      </c>
      <c r="Y26" s="445" t="s">
        <v>377</v>
      </c>
      <c r="Z26" s="446">
        <v>0.16</v>
      </c>
      <c r="AA26" s="447" t="s">
        <v>36</v>
      </c>
      <c r="AB26" s="448" t="s">
        <v>378</v>
      </c>
      <c r="AC26" s="449" t="str">
        <f t="shared" si="0"/>
        <v>東京都調布市</v>
      </c>
      <c r="AD26" s="450">
        <v>11.12</v>
      </c>
      <c r="AE26" s="423">
        <v>10.88</v>
      </c>
      <c r="AF26" s="451">
        <v>10.72</v>
      </c>
      <c r="AG26" s="428" t="s">
        <v>379</v>
      </c>
      <c r="AH26" s="429">
        <v>0.45</v>
      </c>
      <c r="AI26" s="34"/>
      <c r="AJ26" s="1"/>
      <c r="AK26" s="1"/>
      <c r="AL26" s="1"/>
      <c r="AM26" s="1"/>
      <c r="AN26" s="1"/>
      <c r="AO26" s="275" t="s">
        <v>2311</v>
      </c>
      <c r="AP26" s="276" t="s">
        <v>2338</v>
      </c>
      <c r="AQ26" s="370"/>
      <c r="AR26" s="272" t="s">
        <v>2347</v>
      </c>
      <c r="AS26" s="272" t="s">
        <v>2458</v>
      </c>
      <c r="AT26" s="273" t="s">
        <v>2354</v>
      </c>
      <c r="AU26" s="489"/>
      <c r="AV26" s="490"/>
      <c r="AX26" s="10" t="s">
        <v>2311</v>
      </c>
      <c r="AY26" s="10" t="s">
        <v>2373</v>
      </c>
      <c r="AZ26" s="355" t="s">
        <v>2409</v>
      </c>
      <c r="BA26" s="509" t="s">
        <v>2479</v>
      </c>
      <c r="BB26" s="85" t="s">
        <v>2386</v>
      </c>
      <c r="BC26" s="356"/>
      <c r="BD26" s="493"/>
      <c r="BF26" s="496"/>
    </row>
    <row r="27" spans="1:58" ht="66.599999999999994" thickBot="1">
      <c r="A27" s="10" t="s">
        <v>2311</v>
      </c>
      <c r="B27" s="282" t="s">
        <v>2312</v>
      </c>
      <c r="C27" s="396">
        <v>0.17599999999999999</v>
      </c>
      <c r="D27" s="396">
        <v>0.17299999999999999</v>
      </c>
      <c r="E27" s="396">
        <v>0.16299999999999998</v>
      </c>
      <c r="F27" s="396">
        <v>0.129</v>
      </c>
      <c r="G27" s="396">
        <v>0.19700000000000001</v>
      </c>
      <c r="H27" s="396">
        <v>0.20300000000000001</v>
      </c>
      <c r="I27" s="396">
        <v>0.19400000000000001</v>
      </c>
      <c r="J27" s="396">
        <v>0.2</v>
      </c>
      <c r="K27" s="396">
        <v>0.184</v>
      </c>
      <c r="L27" s="396">
        <v>0.15</v>
      </c>
      <c r="M27" s="407"/>
      <c r="N27" s="320" t="s">
        <v>274</v>
      </c>
      <c r="O27" s="89" t="s">
        <v>325</v>
      </c>
      <c r="P27" s="34"/>
      <c r="Q27" s="34"/>
      <c r="R27" s="34"/>
      <c r="S27" s="34"/>
      <c r="T27" s="4" t="s">
        <v>380</v>
      </c>
      <c r="V27" s="6" t="s">
        <v>2204</v>
      </c>
      <c r="W27" s="4" t="s">
        <v>381</v>
      </c>
      <c r="Y27" s="428" t="s">
        <v>377</v>
      </c>
      <c r="Z27" s="429">
        <v>0.16</v>
      </c>
      <c r="AA27" s="430" t="s">
        <v>36</v>
      </c>
      <c r="AB27" s="431" t="s">
        <v>382</v>
      </c>
      <c r="AC27" s="452" t="str">
        <f t="shared" si="0"/>
        <v>東京都町田市</v>
      </c>
      <c r="AD27" s="453">
        <v>11.12</v>
      </c>
      <c r="AE27" s="431">
        <v>10.88</v>
      </c>
      <c r="AF27" s="449">
        <v>10.72</v>
      </c>
      <c r="AG27" s="428" t="s">
        <v>383</v>
      </c>
      <c r="AH27" s="429">
        <v>0.45</v>
      </c>
      <c r="AI27" s="34"/>
      <c r="AJ27" s="1"/>
      <c r="AK27" s="1"/>
      <c r="AL27" s="1"/>
      <c r="AM27" s="1"/>
      <c r="AN27" s="1"/>
      <c r="AO27" s="275" t="s">
        <v>2313</v>
      </c>
      <c r="AP27" s="276" t="s">
        <v>2338</v>
      </c>
      <c r="AQ27" s="370"/>
      <c r="AR27" s="272" t="s">
        <v>2309</v>
      </c>
      <c r="AS27" s="272" t="s">
        <v>2441</v>
      </c>
      <c r="AT27" s="273" t="s">
        <v>2354</v>
      </c>
      <c r="AU27" s="489"/>
      <c r="AV27" s="490"/>
      <c r="AX27" s="10" t="s">
        <v>2313</v>
      </c>
      <c r="AY27" s="10" t="s">
        <v>2374</v>
      </c>
      <c r="AZ27" s="355" t="s">
        <v>2410</v>
      </c>
      <c r="BA27" s="509" t="s">
        <v>2479</v>
      </c>
      <c r="BB27" s="85" t="s">
        <v>2386</v>
      </c>
      <c r="BC27" s="356"/>
      <c r="BD27" s="493"/>
    </row>
    <row r="28" spans="1:58" ht="66.599999999999994" thickBot="1">
      <c r="A28" s="10" t="s">
        <v>2313</v>
      </c>
      <c r="B28" s="282" t="s">
        <v>2314</v>
      </c>
      <c r="C28" s="396">
        <v>0.13400000000000001</v>
      </c>
      <c r="D28" s="396">
        <v>0.13100000000000001</v>
      </c>
      <c r="E28" s="396">
        <v>0.12100000000000001</v>
      </c>
      <c r="F28" s="396">
        <v>9.8000000000000004E-2</v>
      </c>
      <c r="G28" s="396">
        <v>0.155</v>
      </c>
      <c r="H28" s="396">
        <v>0.161</v>
      </c>
      <c r="I28" s="396">
        <v>0.152</v>
      </c>
      <c r="J28" s="396">
        <v>0.158</v>
      </c>
      <c r="K28" s="396">
        <v>0.14199999999999999</v>
      </c>
      <c r="L28" s="396">
        <v>0.11899999999999999</v>
      </c>
      <c r="M28" s="407"/>
      <c r="N28" s="320" t="s">
        <v>274</v>
      </c>
      <c r="O28" s="89" t="s">
        <v>298</v>
      </c>
      <c r="P28" s="34"/>
      <c r="Q28" s="34"/>
      <c r="R28" s="34"/>
      <c r="S28" s="34"/>
      <c r="T28" s="4" t="s">
        <v>384</v>
      </c>
      <c r="V28" s="6" t="s">
        <v>2204</v>
      </c>
      <c r="W28" s="4" t="s">
        <v>385</v>
      </c>
      <c r="Y28" s="428" t="s">
        <v>377</v>
      </c>
      <c r="Z28" s="429">
        <v>0.16</v>
      </c>
      <c r="AA28" s="430" t="s">
        <v>36</v>
      </c>
      <c r="AB28" s="431" t="s">
        <v>386</v>
      </c>
      <c r="AC28" s="452" t="str">
        <f t="shared" si="0"/>
        <v>東京都狛江市</v>
      </c>
      <c r="AD28" s="453">
        <v>11.12</v>
      </c>
      <c r="AE28" s="431">
        <v>10.88</v>
      </c>
      <c r="AF28" s="452">
        <v>10.72</v>
      </c>
      <c r="AG28" s="428" t="s">
        <v>387</v>
      </c>
      <c r="AH28" s="429">
        <v>0.45</v>
      </c>
      <c r="AI28" s="34"/>
      <c r="AJ28" s="1"/>
      <c r="AK28" s="1"/>
      <c r="AL28" s="1"/>
      <c r="AM28" s="1"/>
      <c r="AN28" s="1"/>
      <c r="AO28" s="275" t="s">
        <v>2315</v>
      </c>
      <c r="AP28" s="276" t="s">
        <v>2338</v>
      </c>
      <c r="AQ28" s="370"/>
      <c r="AR28" s="272" t="s">
        <v>2311</v>
      </c>
      <c r="AS28" s="272" t="s">
        <v>2442</v>
      </c>
      <c r="AT28" s="273" t="s">
        <v>2354</v>
      </c>
      <c r="AU28" s="489"/>
      <c r="AV28" s="490"/>
      <c r="AX28" s="10" t="s">
        <v>2315</v>
      </c>
      <c r="AY28" s="10" t="s">
        <v>2375</v>
      </c>
      <c r="AZ28" s="355" t="s">
        <v>2411</v>
      </c>
      <c r="BA28" s="509" t="s">
        <v>2479</v>
      </c>
      <c r="BB28" s="85" t="s">
        <v>2386</v>
      </c>
      <c r="BC28" s="356"/>
      <c r="BD28" s="493"/>
    </row>
    <row r="29" spans="1:58" ht="66.599999999999994" thickBot="1">
      <c r="A29" s="10" t="s">
        <v>2315</v>
      </c>
      <c r="B29" s="282" t="s">
        <v>2316</v>
      </c>
      <c r="C29" s="396">
        <v>0.129</v>
      </c>
      <c r="D29" s="397"/>
      <c r="E29" s="396">
        <v>0.11800000000000001</v>
      </c>
      <c r="F29" s="396">
        <v>9.6000000000000002E-2</v>
      </c>
      <c r="G29" s="396">
        <v>0.15</v>
      </c>
      <c r="H29" s="396">
        <v>0.156</v>
      </c>
      <c r="I29" s="397"/>
      <c r="J29" s="397"/>
      <c r="K29" s="396">
        <v>0.13900000000000001</v>
      </c>
      <c r="L29" s="396">
        <v>0.11700000000000001</v>
      </c>
      <c r="M29" s="407"/>
      <c r="N29" s="320" t="s">
        <v>274</v>
      </c>
      <c r="O29" s="89" t="s">
        <v>362</v>
      </c>
      <c r="P29" s="34"/>
      <c r="Q29" s="34"/>
      <c r="R29" s="34"/>
      <c r="S29" s="34"/>
      <c r="T29" s="4" t="s">
        <v>388</v>
      </c>
      <c r="V29" s="6" t="s">
        <v>2204</v>
      </c>
      <c r="W29" s="4" t="s">
        <v>389</v>
      </c>
      <c r="Y29" s="428" t="s">
        <v>377</v>
      </c>
      <c r="Z29" s="429">
        <v>0.16</v>
      </c>
      <c r="AA29" s="430" t="s">
        <v>36</v>
      </c>
      <c r="AB29" s="431" t="s">
        <v>390</v>
      </c>
      <c r="AC29" s="452" t="str">
        <f t="shared" si="0"/>
        <v>東京都多摩市</v>
      </c>
      <c r="AD29" s="453">
        <v>11.12</v>
      </c>
      <c r="AE29" s="431">
        <v>10.88</v>
      </c>
      <c r="AF29" s="452">
        <v>10.72</v>
      </c>
      <c r="AG29" s="428" t="s">
        <v>391</v>
      </c>
      <c r="AH29" s="429">
        <v>0.45</v>
      </c>
      <c r="AI29" s="34"/>
      <c r="AJ29" s="1"/>
      <c r="AK29" s="1"/>
      <c r="AL29" s="1"/>
      <c r="AM29" s="1"/>
      <c r="AN29" s="1"/>
      <c r="AO29" s="275" t="s">
        <v>2317</v>
      </c>
      <c r="AP29" s="276" t="s">
        <v>2338</v>
      </c>
      <c r="AQ29" s="370"/>
      <c r="AR29" s="272" t="s">
        <v>2313</v>
      </c>
      <c r="AS29" s="272" t="s">
        <v>2443</v>
      </c>
      <c r="AT29" s="273" t="s">
        <v>2354</v>
      </c>
      <c r="AU29" s="489"/>
      <c r="AV29" s="489"/>
      <c r="AX29" s="10" t="s">
        <v>2317</v>
      </c>
      <c r="AY29" s="10" t="s">
        <v>2376</v>
      </c>
      <c r="AZ29" s="355" t="s">
        <v>2412</v>
      </c>
      <c r="BA29" s="509" t="s">
        <v>2479</v>
      </c>
      <c r="BB29" s="85" t="s">
        <v>2386</v>
      </c>
      <c r="BC29" s="356"/>
      <c r="BD29" s="493"/>
    </row>
    <row r="30" spans="1:58" ht="66.599999999999994" thickBot="1">
      <c r="A30" s="10" t="s">
        <v>2317</v>
      </c>
      <c r="B30" s="282" t="s">
        <v>2318</v>
      </c>
      <c r="C30" s="396">
        <v>0.129</v>
      </c>
      <c r="D30" s="397"/>
      <c r="E30" s="396">
        <v>0.11800000000000001</v>
      </c>
      <c r="F30" s="396">
        <v>9.6000000000000002E-2</v>
      </c>
      <c r="G30" s="396">
        <v>0.15</v>
      </c>
      <c r="H30" s="396">
        <v>0.156</v>
      </c>
      <c r="I30" s="397"/>
      <c r="J30" s="397"/>
      <c r="K30" s="396">
        <v>0.13900000000000001</v>
      </c>
      <c r="L30" s="396">
        <v>0.11700000000000001</v>
      </c>
      <c r="M30" s="406"/>
      <c r="N30" s="320" t="s">
        <v>274</v>
      </c>
      <c r="O30" s="89" t="s">
        <v>281</v>
      </c>
      <c r="P30" s="34"/>
      <c r="Q30" s="34"/>
      <c r="R30" s="34"/>
      <c r="S30" s="34"/>
      <c r="T30" s="4" t="s">
        <v>392</v>
      </c>
      <c r="V30" s="6" t="s">
        <v>2204</v>
      </c>
      <c r="W30" s="4" t="s">
        <v>393</v>
      </c>
      <c r="Y30" s="428" t="s">
        <v>377</v>
      </c>
      <c r="Z30" s="429">
        <v>0.16</v>
      </c>
      <c r="AA30" s="430" t="s">
        <v>394</v>
      </c>
      <c r="AB30" s="431" t="s">
        <v>395</v>
      </c>
      <c r="AC30" s="452" t="str">
        <f t="shared" si="0"/>
        <v>神奈川県横浜市</v>
      </c>
      <c r="AD30" s="453">
        <v>11.12</v>
      </c>
      <c r="AE30" s="431">
        <v>10.88</v>
      </c>
      <c r="AF30" s="452">
        <v>10.72</v>
      </c>
      <c r="AG30" s="428" t="s">
        <v>396</v>
      </c>
      <c r="AH30" s="429">
        <v>0.45</v>
      </c>
      <c r="AI30" s="34"/>
      <c r="AJ30" s="1"/>
      <c r="AK30" s="1"/>
      <c r="AL30" s="1"/>
      <c r="AM30" s="1"/>
      <c r="AN30" s="1"/>
      <c r="AO30" s="275" t="s">
        <v>2319</v>
      </c>
      <c r="AP30" s="276" t="s">
        <v>2338</v>
      </c>
      <c r="AQ30" s="370"/>
      <c r="AR30" s="272" t="s">
        <v>2315</v>
      </c>
      <c r="AS30" s="272" t="s">
        <v>2444</v>
      </c>
      <c r="AT30" s="273" t="s">
        <v>2353</v>
      </c>
      <c r="AU30" s="489"/>
      <c r="AV30" s="489"/>
      <c r="AX30" s="10" t="s">
        <v>2319</v>
      </c>
      <c r="AY30" s="10" t="s">
        <v>2377</v>
      </c>
      <c r="AZ30" s="355" t="s">
        <v>2413</v>
      </c>
      <c r="BA30" s="509" t="s">
        <v>2479</v>
      </c>
      <c r="BB30" s="85" t="s">
        <v>2386</v>
      </c>
      <c r="BC30" s="356"/>
      <c r="BD30" s="493"/>
    </row>
    <row r="31" spans="1:58" ht="66.599999999999994" thickBot="1">
      <c r="A31" s="10" t="s">
        <v>2319</v>
      </c>
      <c r="B31" s="282" t="s">
        <v>2320</v>
      </c>
      <c r="C31" s="396">
        <v>0.21100000000000002</v>
      </c>
      <c r="D31" s="396">
        <v>0.20700000000000002</v>
      </c>
      <c r="E31" s="396">
        <v>0.16800000000000001</v>
      </c>
      <c r="F31" s="396">
        <v>0.14099999999999999</v>
      </c>
      <c r="G31" s="396">
        <v>0.30499999999999999</v>
      </c>
      <c r="H31" s="396">
        <v>0.32</v>
      </c>
      <c r="I31" s="396">
        <v>0.30099999999999999</v>
      </c>
      <c r="J31" s="396">
        <v>0.316</v>
      </c>
      <c r="K31" s="396">
        <v>0.26200000000000001</v>
      </c>
      <c r="L31" s="396">
        <v>0.23499999999999999</v>
      </c>
      <c r="M31" s="406"/>
      <c r="N31" s="320" t="s">
        <v>274</v>
      </c>
      <c r="O31" s="89" t="s">
        <v>281</v>
      </c>
      <c r="P31" s="34"/>
      <c r="Q31" s="34"/>
      <c r="R31" s="34"/>
      <c r="S31" s="34"/>
      <c r="T31" s="4" t="s">
        <v>397</v>
      </c>
      <c r="V31" s="6" t="s">
        <v>2204</v>
      </c>
      <c r="W31" s="4" t="s">
        <v>398</v>
      </c>
      <c r="Y31" s="428" t="s">
        <v>377</v>
      </c>
      <c r="Z31" s="429">
        <v>0.16</v>
      </c>
      <c r="AA31" s="430" t="s">
        <v>394</v>
      </c>
      <c r="AB31" s="431" t="s">
        <v>399</v>
      </c>
      <c r="AC31" s="452" t="str">
        <f t="shared" si="0"/>
        <v>神奈川県川崎市</v>
      </c>
      <c r="AD31" s="453">
        <v>11.12</v>
      </c>
      <c r="AE31" s="431">
        <v>10.88</v>
      </c>
      <c r="AF31" s="452">
        <v>10.72</v>
      </c>
      <c r="AG31" s="428" t="s">
        <v>400</v>
      </c>
      <c r="AH31" s="429">
        <v>0.55000000000000004</v>
      </c>
      <c r="AI31" s="34"/>
      <c r="AJ31" s="1"/>
      <c r="AK31" s="1"/>
      <c r="AL31" s="1"/>
      <c r="AM31" s="1"/>
      <c r="AN31" s="1"/>
      <c r="AO31" s="277" t="s">
        <v>2321</v>
      </c>
      <c r="AP31" s="276" t="s">
        <v>2338</v>
      </c>
      <c r="AQ31" s="370"/>
      <c r="AR31" s="272" t="s">
        <v>2317</v>
      </c>
      <c r="AS31" s="272" t="s">
        <v>2445</v>
      </c>
      <c r="AT31" s="273" t="s">
        <v>2353</v>
      </c>
      <c r="AU31" s="489"/>
      <c r="AV31" s="489"/>
      <c r="AX31" s="10" t="s">
        <v>2321</v>
      </c>
      <c r="AY31" s="10" t="s">
        <v>2378</v>
      </c>
      <c r="AZ31" s="355" t="s">
        <v>2414</v>
      </c>
      <c r="BA31" s="509" t="s">
        <v>2479</v>
      </c>
      <c r="BB31" s="85" t="s">
        <v>2386</v>
      </c>
      <c r="BC31" s="356"/>
      <c r="BD31" s="493"/>
    </row>
    <row r="32" spans="1:58" ht="66.599999999999994" thickBot="1">
      <c r="A32" s="10" t="s">
        <v>2321</v>
      </c>
      <c r="B32" s="282" t="s">
        <v>2322</v>
      </c>
      <c r="C32" s="398">
        <v>0.191</v>
      </c>
      <c r="D32" s="398">
        <v>0.187</v>
      </c>
      <c r="E32" s="398">
        <v>0.14799999999999999</v>
      </c>
      <c r="F32" s="398">
        <v>0.127</v>
      </c>
      <c r="G32" s="398">
        <v>0.28499999999999998</v>
      </c>
      <c r="H32" s="398">
        <v>0.3</v>
      </c>
      <c r="I32" s="398">
        <v>0.28100000000000003</v>
      </c>
      <c r="J32" s="398">
        <v>0.29599999999999999</v>
      </c>
      <c r="K32" s="398">
        <v>0.24199999999999999</v>
      </c>
      <c r="L32" s="398">
        <v>0.221</v>
      </c>
      <c r="M32" s="407"/>
      <c r="N32" s="320" t="s">
        <v>274</v>
      </c>
      <c r="O32" s="89" t="s">
        <v>281</v>
      </c>
      <c r="P32" s="34"/>
      <c r="Q32" s="34"/>
      <c r="R32" s="34"/>
      <c r="S32" s="34"/>
      <c r="T32" s="4" t="s">
        <v>401</v>
      </c>
      <c r="V32" s="6" t="s">
        <v>2204</v>
      </c>
      <c r="W32" s="4" t="s">
        <v>402</v>
      </c>
      <c r="Y32" s="454" t="s">
        <v>377</v>
      </c>
      <c r="Z32" s="455">
        <v>0.16</v>
      </c>
      <c r="AA32" s="456" t="s">
        <v>403</v>
      </c>
      <c r="AB32" s="457" t="s">
        <v>404</v>
      </c>
      <c r="AC32" s="458" t="str">
        <f t="shared" si="0"/>
        <v>大阪府大阪市</v>
      </c>
      <c r="AD32" s="459">
        <v>11.12</v>
      </c>
      <c r="AE32" s="440">
        <v>10.88</v>
      </c>
      <c r="AF32" s="460">
        <v>10.72</v>
      </c>
      <c r="AG32" s="428" t="s">
        <v>405</v>
      </c>
      <c r="AH32" s="429">
        <v>0.55000000000000004</v>
      </c>
      <c r="AI32" s="34"/>
      <c r="AJ32" s="1"/>
      <c r="AK32" s="1"/>
      <c r="AL32" s="1"/>
      <c r="AM32" s="1"/>
      <c r="AN32" s="1"/>
      <c r="AO32" s="275" t="s">
        <v>2348</v>
      </c>
      <c r="AP32" s="276" t="s">
        <v>2338</v>
      </c>
      <c r="AQ32" s="370"/>
      <c r="AR32" s="272" t="s">
        <v>2319</v>
      </c>
      <c r="AS32" s="272" t="s">
        <v>2446</v>
      </c>
      <c r="AT32" s="273" t="s">
        <v>2354</v>
      </c>
      <c r="AU32" s="489"/>
      <c r="AV32" s="489"/>
      <c r="AX32" s="10" t="s">
        <v>2323</v>
      </c>
      <c r="AY32" s="10" t="s">
        <v>2379</v>
      </c>
      <c r="AZ32" s="355" t="s">
        <v>2415</v>
      </c>
      <c r="BA32" s="509" t="s">
        <v>2479</v>
      </c>
      <c r="BB32" s="85" t="s">
        <v>2386</v>
      </c>
      <c r="BC32" s="356"/>
      <c r="BD32" s="493"/>
    </row>
    <row r="33" spans="1:56" ht="67.2" thickTop="1" thickBot="1">
      <c r="A33" s="10" t="s">
        <v>2323</v>
      </c>
      <c r="B33" s="282" t="s">
        <v>2278</v>
      </c>
      <c r="C33" s="399">
        <v>0.10100000000000001</v>
      </c>
      <c r="D33" s="400"/>
      <c r="E33" s="399">
        <v>8.4000000000000005E-2</v>
      </c>
      <c r="F33" s="399">
        <v>6.7000000000000004E-2</v>
      </c>
      <c r="G33" s="399">
        <v>0.113</v>
      </c>
      <c r="H33" s="399">
        <v>0.11700000000000001</v>
      </c>
      <c r="I33" s="400"/>
      <c r="J33" s="400"/>
      <c r="K33" s="399">
        <v>9.6000000000000002E-2</v>
      </c>
      <c r="L33" s="399">
        <v>7.9000000000000001E-2</v>
      </c>
      <c r="M33" s="407"/>
      <c r="N33" s="320" t="s">
        <v>274</v>
      </c>
      <c r="O33" s="89" t="s">
        <v>298</v>
      </c>
      <c r="P33" s="34"/>
      <c r="Q33" s="34"/>
      <c r="R33" s="34"/>
      <c r="S33" s="34"/>
      <c r="T33" s="4" t="s">
        <v>406</v>
      </c>
      <c r="V33" s="6" t="s">
        <v>2204</v>
      </c>
      <c r="W33" s="4" t="s">
        <v>407</v>
      </c>
      <c r="Y33" s="420" t="s">
        <v>408</v>
      </c>
      <c r="Z33" s="421">
        <v>0.15</v>
      </c>
      <c r="AA33" s="422" t="s">
        <v>409</v>
      </c>
      <c r="AB33" s="423" t="s">
        <v>410</v>
      </c>
      <c r="AC33" s="424" t="str">
        <f t="shared" si="0"/>
        <v>埼玉県さいたま市</v>
      </c>
      <c r="AD33" s="450">
        <v>11.05</v>
      </c>
      <c r="AE33" s="423">
        <v>10.83</v>
      </c>
      <c r="AF33" s="451">
        <v>10.68</v>
      </c>
      <c r="AG33" s="428" t="s">
        <v>411</v>
      </c>
      <c r="AH33" s="429">
        <v>0.45</v>
      </c>
      <c r="AJ33" s="1"/>
      <c r="AK33" s="1"/>
      <c r="AL33" s="1"/>
      <c r="AM33" s="1"/>
      <c r="AN33" s="1"/>
      <c r="AO33" s="275" t="s">
        <v>2324</v>
      </c>
      <c r="AP33" s="276" t="s">
        <v>2338</v>
      </c>
      <c r="AQ33" s="370"/>
      <c r="AR33" s="4" t="s">
        <v>2321</v>
      </c>
      <c r="AS33" s="4" t="s">
        <v>2447</v>
      </c>
      <c r="AT33" s="273" t="s">
        <v>2354</v>
      </c>
      <c r="AU33" s="489"/>
      <c r="AV33" s="490"/>
      <c r="AX33" s="10" t="s">
        <v>2324</v>
      </c>
      <c r="AY33" s="10" t="s">
        <v>2464</v>
      </c>
      <c r="AZ33" s="355" t="s">
        <v>2416</v>
      </c>
      <c r="BA33" s="509" t="s">
        <v>2479</v>
      </c>
      <c r="BB33" s="85" t="s">
        <v>2386</v>
      </c>
      <c r="BC33" s="356"/>
      <c r="BD33" s="493"/>
    </row>
    <row r="34" spans="1:56" ht="66.599999999999994" thickBot="1">
      <c r="A34" s="10" t="s">
        <v>2324</v>
      </c>
      <c r="B34" s="282" t="s">
        <v>2286</v>
      </c>
      <c r="C34" s="396">
        <v>0.125</v>
      </c>
      <c r="D34" s="397"/>
      <c r="E34" s="396">
        <v>9.9000000000000005E-2</v>
      </c>
      <c r="F34" s="396">
        <v>8.1000000000000003E-2</v>
      </c>
      <c r="G34" s="396">
        <v>0.151</v>
      </c>
      <c r="H34" s="396">
        <v>0.158</v>
      </c>
      <c r="I34" s="397"/>
      <c r="J34" s="397"/>
      <c r="K34" s="396">
        <v>0.125</v>
      </c>
      <c r="L34" s="396">
        <v>0.107</v>
      </c>
      <c r="M34" s="407"/>
      <c r="N34" s="320" t="s">
        <v>274</v>
      </c>
      <c r="O34" s="89" t="s">
        <v>281</v>
      </c>
      <c r="P34" s="34"/>
      <c r="Q34" s="34"/>
      <c r="R34" s="34"/>
      <c r="S34" s="34"/>
      <c r="T34" s="4" t="s">
        <v>412</v>
      </c>
      <c r="V34" s="6" t="s">
        <v>2204</v>
      </c>
      <c r="W34" s="4" t="s">
        <v>413</v>
      </c>
      <c r="Y34" s="428" t="s">
        <v>408</v>
      </c>
      <c r="Z34" s="429">
        <v>0.15</v>
      </c>
      <c r="AA34" s="430" t="s">
        <v>414</v>
      </c>
      <c r="AB34" s="431" t="s">
        <v>415</v>
      </c>
      <c r="AC34" s="432" t="str">
        <f t="shared" si="0"/>
        <v>千葉県千葉市</v>
      </c>
      <c r="AD34" s="453">
        <v>11.05</v>
      </c>
      <c r="AE34" s="431">
        <v>10.83</v>
      </c>
      <c r="AF34" s="452">
        <v>10.68</v>
      </c>
      <c r="AG34" s="428" t="s">
        <v>416</v>
      </c>
      <c r="AH34" s="429">
        <v>0.45</v>
      </c>
      <c r="AJ34" s="1"/>
      <c r="AK34" s="1"/>
      <c r="AL34" s="1"/>
      <c r="AM34" s="1"/>
      <c r="AN34" s="1"/>
      <c r="AO34" s="275" t="s">
        <v>2325</v>
      </c>
      <c r="AP34" s="276" t="s">
        <v>2338</v>
      </c>
      <c r="AQ34" s="370"/>
      <c r="AR34" s="272" t="s">
        <v>2348</v>
      </c>
      <c r="AS34" s="272" t="s">
        <v>2448</v>
      </c>
      <c r="AT34" s="273" t="s">
        <v>2353</v>
      </c>
      <c r="AU34" s="489"/>
      <c r="AV34" s="489"/>
      <c r="AX34" s="10" t="s">
        <v>2325</v>
      </c>
      <c r="AY34" s="10" t="s">
        <v>2463</v>
      </c>
      <c r="AZ34" s="355" t="s">
        <v>2417</v>
      </c>
      <c r="BA34" s="509" t="s">
        <v>2479</v>
      </c>
      <c r="BB34" s="85" t="s">
        <v>2386</v>
      </c>
      <c r="BC34" s="356"/>
      <c r="BD34" s="493"/>
    </row>
    <row r="35" spans="1:56" ht="66.599999999999994" thickBot="1">
      <c r="A35" s="10" t="s">
        <v>2325</v>
      </c>
      <c r="B35" s="282" t="s">
        <v>2288</v>
      </c>
      <c r="C35" s="396">
        <v>0.125</v>
      </c>
      <c r="D35" s="397"/>
      <c r="E35" s="396">
        <v>9.9000000000000005E-2</v>
      </c>
      <c r="F35" s="396">
        <v>8.1000000000000003E-2</v>
      </c>
      <c r="G35" s="396">
        <v>0.151</v>
      </c>
      <c r="H35" s="396">
        <v>0.158</v>
      </c>
      <c r="I35" s="397"/>
      <c r="J35" s="397"/>
      <c r="K35" s="396">
        <v>0.125</v>
      </c>
      <c r="L35" s="396">
        <v>0.107</v>
      </c>
      <c r="M35" s="406"/>
      <c r="N35" s="320" t="s">
        <v>274</v>
      </c>
      <c r="O35" s="89" t="s">
        <v>281</v>
      </c>
      <c r="P35" s="34"/>
      <c r="Q35" s="34"/>
      <c r="R35" s="34"/>
      <c r="S35" s="34"/>
      <c r="T35" s="4" t="s">
        <v>417</v>
      </c>
      <c r="V35" s="6" t="s">
        <v>2204</v>
      </c>
      <c r="W35" s="4" t="s">
        <v>418</v>
      </c>
      <c r="Y35" s="428" t="s">
        <v>408</v>
      </c>
      <c r="Z35" s="429">
        <v>0.15</v>
      </c>
      <c r="AA35" s="430" t="s">
        <v>414</v>
      </c>
      <c r="AB35" s="431" t="s">
        <v>419</v>
      </c>
      <c r="AC35" s="432" t="str">
        <f t="shared" si="0"/>
        <v>千葉県浦安市</v>
      </c>
      <c r="AD35" s="453">
        <v>11.05</v>
      </c>
      <c r="AE35" s="431">
        <v>10.83</v>
      </c>
      <c r="AF35" s="452">
        <v>10.68</v>
      </c>
      <c r="AG35" s="428" t="s">
        <v>420</v>
      </c>
      <c r="AH35" s="429">
        <v>0.45</v>
      </c>
      <c r="AJ35" s="1"/>
      <c r="AK35" s="1"/>
      <c r="AL35" s="1"/>
      <c r="AM35" s="1"/>
      <c r="AN35" s="1"/>
      <c r="AO35" s="277" t="s">
        <v>2326</v>
      </c>
      <c r="AP35" s="276" t="s">
        <v>2338</v>
      </c>
      <c r="AQ35" s="370"/>
      <c r="AR35" s="272" t="s">
        <v>2324</v>
      </c>
      <c r="AS35" s="272" t="s">
        <v>2459</v>
      </c>
      <c r="AT35" s="273" t="s">
        <v>2353</v>
      </c>
      <c r="AU35" s="489"/>
      <c r="AV35" s="489"/>
      <c r="AX35" s="10" t="s">
        <v>2326</v>
      </c>
      <c r="AY35" s="10" t="s">
        <v>2380</v>
      </c>
      <c r="AZ35" s="355" t="s">
        <v>2418</v>
      </c>
      <c r="BA35" s="509" t="s">
        <v>2479</v>
      </c>
      <c r="BB35" s="85" t="s">
        <v>2386</v>
      </c>
      <c r="BC35" s="356"/>
      <c r="BD35" s="493"/>
    </row>
    <row r="36" spans="1:56" ht="66.599999999999994" thickBot="1">
      <c r="A36" s="10" t="s">
        <v>2326</v>
      </c>
      <c r="B36" s="282" t="s">
        <v>2294</v>
      </c>
      <c r="C36" s="396">
        <v>0.107</v>
      </c>
      <c r="D36" s="397"/>
      <c r="E36" s="396">
        <v>8.8999999999999996E-2</v>
      </c>
      <c r="F36" s="396">
        <v>7.0999999999999994E-2</v>
      </c>
      <c r="G36" s="396">
        <v>0.11899999999999999</v>
      </c>
      <c r="H36" s="396">
        <v>0.123</v>
      </c>
      <c r="I36" s="397"/>
      <c r="J36" s="397"/>
      <c r="K36" s="396">
        <v>0.10100000000000001</v>
      </c>
      <c r="L36" s="396">
        <v>8.3000000000000004E-2</v>
      </c>
      <c r="M36" s="406"/>
      <c r="N36" s="320" t="s">
        <v>274</v>
      </c>
      <c r="O36" s="89" t="s">
        <v>298</v>
      </c>
      <c r="P36" s="34"/>
      <c r="Q36" s="34"/>
      <c r="R36" s="34"/>
      <c r="S36" s="34"/>
      <c r="T36" s="4" t="s">
        <v>421</v>
      </c>
      <c r="V36" s="6" t="s">
        <v>2204</v>
      </c>
      <c r="W36" s="4" t="s">
        <v>422</v>
      </c>
      <c r="Y36" s="428" t="s">
        <v>408</v>
      </c>
      <c r="Z36" s="429">
        <v>0.15</v>
      </c>
      <c r="AA36" s="430" t="s">
        <v>36</v>
      </c>
      <c r="AB36" s="431" t="s">
        <v>423</v>
      </c>
      <c r="AC36" s="432" t="str">
        <f t="shared" si="0"/>
        <v>東京都八王子市</v>
      </c>
      <c r="AD36" s="453">
        <v>11.05</v>
      </c>
      <c r="AE36" s="431">
        <v>10.83</v>
      </c>
      <c r="AF36" s="452">
        <v>10.68</v>
      </c>
      <c r="AG36" s="436" t="s">
        <v>424</v>
      </c>
      <c r="AH36" s="429">
        <v>0.45</v>
      </c>
      <c r="AJ36" s="1"/>
      <c r="AK36" s="1"/>
      <c r="AL36" s="1"/>
      <c r="AM36" s="1"/>
      <c r="AN36" s="1"/>
      <c r="AO36" s="275" t="s">
        <v>2327</v>
      </c>
      <c r="AP36" s="276" t="s">
        <v>2338</v>
      </c>
      <c r="AQ36" s="370"/>
      <c r="AR36" s="272" t="s">
        <v>2325</v>
      </c>
      <c r="AS36" s="272" t="s">
        <v>2460</v>
      </c>
      <c r="AT36" s="273" t="s">
        <v>2353</v>
      </c>
      <c r="AU36" s="489"/>
      <c r="AV36" s="489"/>
      <c r="AX36" s="10" t="s">
        <v>2327</v>
      </c>
      <c r="AY36" s="10" t="s">
        <v>2381</v>
      </c>
      <c r="AZ36" s="355" t="s">
        <v>2419</v>
      </c>
      <c r="BA36" s="509" t="s">
        <v>2479</v>
      </c>
      <c r="BB36" s="85" t="s">
        <v>2386</v>
      </c>
      <c r="BC36" s="356"/>
      <c r="BD36" s="493"/>
    </row>
    <row r="37" spans="1:56" ht="66.599999999999994" thickBot="1">
      <c r="A37" s="10" t="s">
        <v>2327</v>
      </c>
      <c r="B37" s="282" t="s">
        <v>2298</v>
      </c>
      <c r="C37" s="396">
        <v>0.105</v>
      </c>
      <c r="D37" s="397"/>
      <c r="E37" s="396">
        <v>8.6999999999999994E-2</v>
      </c>
      <c r="F37" s="396">
        <v>6.8999999999999992E-2</v>
      </c>
      <c r="G37" s="396">
        <v>0.11700000000000001</v>
      </c>
      <c r="H37" s="396">
        <v>0.121</v>
      </c>
      <c r="I37" s="397"/>
      <c r="J37" s="397"/>
      <c r="K37" s="396">
        <v>9.9000000000000005E-2</v>
      </c>
      <c r="L37" s="396">
        <v>8.1000000000000003E-2</v>
      </c>
      <c r="M37" s="407"/>
      <c r="N37" s="320" t="s">
        <v>274</v>
      </c>
      <c r="O37" s="89" t="s">
        <v>281</v>
      </c>
      <c r="P37" s="34"/>
      <c r="Q37" s="34"/>
      <c r="R37" s="34"/>
      <c r="S37" s="34"/>
      <c r="T37" s="4" t="s">
        <v>425</v>
      </c>
      <c r="V37" s="6" t="s">
        <v>2204</v>
      </c>
      <c r="W37" s="4" t="s">
        <v>426</v>
      </c>
      <c r="Y37" s="428" t="s">
        <v>408</v>
      </c>
      <c r="Z37" s="429">
        <v>0.15</v>
      </c>
      <c r="AA37" s="430" t="s">
        <v>36</v>
      </c>
      <c r="AB37" s="431" t="s">
        <v>427</v>
      </c>
      <c r="AC37" s="432" t="str">
        <f t="shared" si="0"/>
        <v>東京都武蔵野市</v>
      </c>
      <c r="AD37" s="453">
        <v>11.05</v>
      </c>
      <c r="AE37" s="431">
        <v>10.83</v>
      </c>
      <c r="AF37" s="452">
        <v>10.68</v>
      </c>
      <c r="AG37" s="436" t="s">
        <v>428</v>
      </c>
      <c r="AH37" s="429">
        <v>0.45</v>
      </c>
      <c r="AJ37" s="1"/>
      <c r="AK37" s="1"/>
      <c r="AL37" s="1"/>
      <c r="AM37" s="1"/>
      <c r="AN37" s="1"/>
      <c r="AO37" s="483" t="s">
        <v>2328</v>
      </c>
      <c r="AP37" s="484" t="s">
        <v>2338</v>
      </c>
      <c r="AQ37" s="370"/>
      <c r="AR37" s="4" t="s">
        <v>2326</v>
      </c>
      <c r="AS37" s="4" t="s">
        <v>2449</v>
      </c>
      <c r="AT37" s="273" t="s">
        <v>2353</v>
      </c>
      <c r="AU37" s="489"/>
      <c r="AV37" s="489"/>
      <c r="AX37" s="10" t="s">
        <v>2328</v>
      </c>
      <c r="AY37" s="10" t="s">
        <v>2382</v>
      </c>
      <c r="AZ37" s="355" t="s">
        <v>2420</v>
      </c>
      <c r="BA37" s="509" t="s">
        <v>2479</v>
      </c>
      <c r="BB37" s="85" t="s">
        <v>2386</v>
      </c>
      <c r="BC37" s="356"/>
      <c r="BD37" s="493"/>
    </row>
    <row r="38" spans="1:56" ht="24.6" thickBot="1">
      <c r="A38" s="10" t="s">
        <v>2328</v>
      </c>
      <c r="B38" s="282" t="s">
        <v>2300</v>
      </c>
      <c r="C38" s="396">
        <v>0.104</v>
      </c>
      <c r="D38" s="397"/>
      <c r="E38" s="396">
        <v>8.5999999999999993E-2</v>
      </c>
      <c r="F38" s="396">
        <v>6.8999999999999992E-2</v>
      </c>
      <c r="G38" s="396">
        <v>0.11600000000000001</v>
      </c>
      <c r="H38" s="396">
        <v>0.12</v>
      </c>
      <c r="I38" s="397"/>
      <c r="J38" s="397"/>
      <c r="K38" s="396">
        <v>9.8000000000000004E-2</v>
      </c>
      <c r="L38" s="396">
        <v>8.1000000000000003E-2</v>
      </c>
      <c r="M38" s="407"/>
      <c r="N38" s="320" t="s">
        <v>274</v>
      </c>
      <c r="O38" s="89" t="s">
        <v>298</v>
      </c>
      <c r="P38" s="34"/>
      <c r="Q38" s="34"/>
      <c r="R38" s="34"/>
      <c r="S38" s="34"/>
      <c r="T38" s="4" t="s">
        <v>429</v>
      </c>
      <c r="V38" s="6" t="s">
        <v>2204</v>
      </c>
      <c r="W38" s="4" t="s">
        <v>430</v>
      </c>
      <c r="Y38" s="428" t="s">
        <v>408</v>
      </c>
      <c r="Z38" s="429">
        <v>0.15</v>
      </c>
      <c r="AA38" s="430" t="s">
        <v>36</v>
      </c>
      <c r="AB38" s="431" t="s">
        <v>431</v>
      </c>
      <c r="AC38" s="432" t="str">
        <f t="shared" si="0"/>
        <v>東京都三鷹市</v>
      </c>
      <c r="AD38" s="453">
        <v>11.05</v>
      </c>
      <c r="AE38" s="431">
        <v>10.83</v>
      </c>
      <c r="AF38" s="452">
        <v>10.68</v>
      </c>
      <c r="AG38" s="428" t="s">
        <v>432</v>
      </c>
      <c r="AH38" s="429">
        <v>0.45</v>
      </c>
      <c r="AJ38" s="1"/>
      <c r="AK38" s="1"/>
      <c r="AL38" s="1"/>
      <c r="AM38" s="1"/>
      <c r="AN38" s="1"/>
      <c r="AO38" s="486"/>
      <c r="AP38" s="487"/>
      <c r="AQ38" s="370"/>
      <c r="AR38" s="272" t="s">
        <v>2327</v>
      </c>
      <c r="AS38" s="272" t="s">
        <v>2450</v>
      </c>
      <c r="AT38" s="273" t="s">
        <v>2353</v>
      </c>
      <c r="AU38" s="489"/>
      <c r="AV38" s="490"/>
      <c r="AX38" s="92" t="s">
        <v>2329</v>
      </c>
      <c r="AY38" s="92" t="s">
        <v>2383</v>
      </c>
      <c r="AZ38" s="355" t="s">
        <v>2421</v>
      </c>
      <c r="BA38" s="84" t="s">
        <v>2480</v>
      </c>
      <c r="BB38" s="84" t="s">
        <v>470</v>
      </c>
      <c r="BC38" s="26"/>
      <c r="BD38" s="26"/>
    </row>
    <row r="39" spans="1:56" ht="24.6" thickBot="1">
      <c r="A39" s="92" t="s">
        <v>2329</v>
      </c>
      <c r="B39" s="282" t="s">
        <v>2330</v>
      </c>
      <c r="C39" s="392"/>
      <c r="D39" s="393"/>
      <c r="E39" s="393"/>
      <c r="F39" s="393"/>
      <c r="G39" s="401"/>
      <c r="H39" s="401"/>
      <c r="I39" s="401"/>
      <c r="J39" s="401"/>
      <c r="K39" s="401"/>
      <c r="L39" s="401"/>
      <c r="M39" s="354">
        <v>5.0999999999999997E-2</v>
      </c>
      <c r="N39" s="320" t="s">
        <v>2337</v>
      </c>
      <c r="O39" s="89" t="s">
        <v>281</v>
      </c>
      <c r="P39" s="34"/>
      <c r="Q39" s="34"/>
      <c r="R39" s="34"/>
      <c r="S39" s="34"/>
      <c r="T39" s="4" t="s">
        <v>433</v>
      </c>
      <c r="V39" s="6" t="s">
        <v>2204</v>
      </c>
      <c r="W39" s="4" t="s">
        <v>434</v>
      </c>
      <c r="Y39" s="428" t="s">
        <v>408</v>
      </c>
      <c r="Z39" s="429">
        <v>0.15</v>
      </c>
      <c r="AA39" s="430" t="s">
        <v>36</v>
      </c>
      <c r="AB39" s="431" t="s">
        <v>435</v>
      </c>
      <c r="AC39" s="432" t="str">
        <f t="shared" si="0"/>
        <v>東京都青梅市</v>
      </c>
      <c r="AD39" s="453">
        <v>11.05</v>
      </c>
      <c r="AE39" s="431">
        <v>10.83</v>
      </c>
      <c r="AF39" s="452">
        <v>10.68</v>
      </c>
      <c r="AG39" s="454" t="s">
        <v>436</v>
      </c>
      <c r="AH39" s="455">
        <v>0.45</v>
      </c>
      <c r="AJ39" s="1"/>
      <c r="AK39" s="1"/>
      <c r="AL39" s="1"/>
      <c r="AM39" s="1"/>
      <c r="AN39" s="1"/>
      <c r="AO39" s="485"/>
      <c r="AP39" s="370"/>
      <c r="AQ39" s="370"/>
      <c r="AR39" s="272" t="s">
        <v>2328</v>
      </c>
      <c r="AS39" s="272" t="s">
        <v>2451</v>
      </c>
      <c r="AT39" s="273" t="s">
        <v>2353</v>
      </c>
      <c r="AU39" s="489"/>
      <c r="AV39" s="489"/>
      <c r="AX39" s="80" t="s">
        <v>2331</v>
      </c>
      <c r="AY39" s="80" t="s">
        <v>2462</v>
      </c>
      <c r="AZ39" s="355" t="s">
        <v>2422</v>
      </c>
      <c r="BA39" s="84" t="s">
        <v>2481</v>
      </c>
      <c r="BB39" s="84" t="s">
        <v>470</v>
      </c>
      <c r="BC39" s="26"/>
      <c r="BD39" s="26"/>
    </row>
    <row r="40" spans="1:56" ht="24.6" thickBot="1">
      <c r="A40" s="80" t="s">
        <v>2331</v>
      </c>
      <c r="B40" s="281" t="s">
        <v>2332</v>
      </c>
      <c r="C40" s="392"/>
      <c r="D40" s="393"/>
      <c r="E40" s="393"/>
      <c r="F40" s="393"/>
      <c r="G40" s="401"/>
      <c r="H40" s="401"/>
      <c r="I40" s="401"/>
      <c r="J40" s="401"/>
      <c r="K40" s="401"/>
      <c r="L40" s="401"/>
      <c r="M40" s="354">
        <v>5.0999999999999997E-2</v>
      </c>
      <c r="N40" s="320" t="s">
        <v>2337</v>
      </c>
      <c r="O40" s="89" t="s">
        <v>281</v>
      </c>
      <c r="P40" s="34"/>
      <c r="Q40" s="34"/>
      <c r="R40" s="34"/>
      <c r="S40" s="34"/>
      <c r="T40" s="4" t="s">
        <v>437</v>
      </c>
      <c r="V40" s="6" t="s">
        <v>2204</v>
      </c>
      <c r="W40" s="4" t="s">
        <v>438</v>
      </c>
      <c r="Y40" s="428" t="s">
        <v>408</v>
      </c>
      <c r="Z40" s="429">
        <v>0.15</v>
      </c>
      <c r="AA40" s="430" t="s">
        <v>36</v>
      </c>
      <c r="AB40" s="431" t="s">
        <v>439</v>
      </c>
      <c r="AC40" s="432" t="str">
        <f t="shared" si="0"/>
        <v>東京都府中市</v>
      </c>
      <c r="AD40" s="453">
        <v>11.05</v>
      </c>
      <c r="AE40" s="431">
        <v>10.83</v>
      </c>
      <c r="AF40" s="432">
        <v>10.68</v>
      </c>
      <c r="AG40" s="454" t="s">
        <v>440</v>
      </c>
      <c r="AH40" s="455">
        <v>0.45</v>
      </c>
      <c r="AJ40" s="1"/>
      <c r="AK40" s="1"/>
      <c r="AL40" s="1"/>
      <c r="AM40" s="1"/>
      <c r="AN40" s="1"/>
      <c r="AO40" s="485"/>
      <c r="AP40" s="370"/>
      <c r="AQ40" s="370"/>
      <c r="AR40" s="485"/>
      <c r="AS40" s="485"/>
      <c r="AT40" s="489"/>
      <c r="AU40" s="489"/>
      <c r="AV40" s="489"/>
      <c r="AX40" s="358" t="s">
        <v>2333</v>
      </c>
      <c r="AY40" s="358" t="s">
        <v>2461</v>
      </c>
      <c r="AZ40" s="355" t="s">
        <v>2423</v>
      </c>
      <c r="BA40" s="84" t="s">
        <v>2482</v>
      </c>
      <c r="BB40" s="84" t="s">
        <v>470</v>
      </c>
      <c r="BC40" s="26"/>
      <c r="BD40" s="26"/>
    </row>
    <row r="41" spans="1:56" ht="24.6" thickBot="1">
      <c r="A41" s="358" t="s">
        <v>2333</v>
      </c>
      <c r="B41" s="359" t="s">
        <v>2334</v>
      </c>
      <c r="C41" s="392"/>
      <c r="D41" s="393"/>
      <c r="E41" s="393"/>
      <c r="F41" s="393"/>
      <c r="G41" s="402"/>
      <c r="H41" s="402"/>
      <c r="I41" s="402"/>
      <c r="J41" s="402"/>
      <c r="K41" s="402"/>
      <c r="L41" s="402"/>
      <c r="M41" s="354">
        <v>5.0999999999999997E-2</v>
      </c>
      <c r="N41" s="320" t="s">
        <v>2337</v>
      </c>
      <c r="O41" s="94" t="s">
        <v>298</v>
      </c>
      <c r="P41" s="34"/>
      <c r="Q41" s="34"/>
      <c r="R41" s="34"/>
      <c r="S41" s="34"/>
      <c r="T41" s="4" t="s">
        <v>441</v>
      </c>
      <c r="V41" s="6" t="s">
        <v>2204</v>
      </c>
      <c r="W41" s="4" t="s">
        <v>442</v>
      </c>
      <c r="Y41" s="428" t="s">
        <v>408</v>
      </c>
      <c r="Z41" s="429">
        <v>0.15</v>
      </c>
      <c r="AA41" s="430" t="s">
        <v>36</v>
      </c>
      <c r="AB41" s="431" t="s">
        <v>443</v>
      </c>
      <c r="AC41" s="432" t="str">
        <f t="shared" si="0"/>
        <v>東京都小金井市</v>
      </c>
      <c r="AD41" s="453">
        <v>11.05</v>
      </c>
      <c r="AE41" s="431">
        <v>10.83</v>
      </c>
      <c r="AF41" s="432">
        <v>10.68</v>
      </c>
      <c r="AG41" s="461" t="s">
        <v>444</v>
      </c>
      <c r="AH41" s="462">
        <v>0.7</v>
      </c>
      <c r="AJ41" s="1"/>
      <c r="AK41" s="1"/>
      <c r="AL41" s="1"/>
      <c r="AM41" s="1"/>
      <c r="AN41" s="1"/>
      <c r="AO41" s="87"/>
      <c r="AP41" s="370"/>
      <c r="AQ41" s="370"/>
      <c r="AR41" s="87"/>
      <c r="AS41" s="485"/>
      <c r="AT41" s="492"/>
      <c r="AU41" s="491"/>
      <c r="AV41" s="490"/>
      <c r="AX41" s="390" t="s">
        <v>2335</v>
      </c>
      <c r="AY41" s="390" t="s">
        <v>2384</v>
      </c>
      <c r="AZ41" s="27" t="s">
        <v>2424</v>
      </c>
      <c r="BA41" s="84" t="s">
        <v>2483</v>
      </c>
      <c r="BB41" s="84" t="s">
        <v>470</v>
      </c>
      <c r="BC41" s="26"/>
      <c r="BD41" s="26"/>
    </row>
    <row r="42" spans="1:56" ht="15" thickBot="1">
      <c r="A42" s="390" t="s">
        <v>2335</v>
      </c>
      <c r="B42" s="391" t="s">
        <v>2336</v>
      </c>
      <c r="C42" s="394"/>
      <c r="D42" s="395"/>
      <c r="E42" s="395"/>
      <c r="F42" s="395"/>
      <c r="G42" s="403"/>
      <c r="H42" s="403"/>
      <c r="I42" s="403"/>
      <c r="J42" s="403"/>
      <c r="K42" s="403"/>
      <c r="L42" s="403"/>
      <c r="M42" s="354">
        <v>5.0999999999999997E-2</v>
      </c>
      <c r="N42" s="320" t="s">
        <v>2337</v>
      </c>
      <c r="O42" s="90" t="s">
        <v>445</v>
      </c>
      <c r="P42" s="34"/>
      <c r="Q42" s="34"/>
      <c r="R42" s="34"/>
      <c r="S42" s="34"/>
      <c r="T42" s="4" t="s">
        <v>446</v>
      </c>
      <c r="V42" s="6" t="s">
        <v>2204</v>
      </c>
      <c r="W42" s="4" t="s">
        <v>447</v>
      </c>
      <c r="Y42" s="428" t="s">
        <v>408</v>
      </c>
      <c r="Z42" s="429">
        <v>0.15</v>
      </c>
      <c r="AA42" s="430" t="s">
        <v>36</v>
      </c>
      <c r="AB42" s="431" t="s">
        <v>448</v>
      </c>
      <c r="AC42" s="432" t="str">
        <f t="shared" si="0"/>
        <v>東京都小平市</v>
      </c>
      <c r="AD42" s="453">
        <v>11.05</v>
      </c>
      <c r="AE42" s="431">
        <v>10.83</v>
      </c>
      <c r="AF42" s="432">
        <v>10.68</v>
      </c>
      <c r="AG42" s="463" t="s">
        <v>449</v>
      </c>
      <c r="AH42" s="464">
        <v>0.7</v>
      </c>
      <c r="AJ42" s="1"/>
      <c r="AK42" s="1"/>
      <c r="AL42" s="1"/>
      <c r="AM42" s="1"/>
      <c r="AN42" s="1"/>
      <c r="AO42" s="87"/>
      <c r="AP42" s="370"/>
      <c r="AQ42" s="370"/>
      <c r="AR42" s="87"/>
      <c r="AS42" s="485"/>
      <c r="AT42" s="492"/>
      <c r="AU42" s="491"/>
      <c r="AV42" s="490"/>
      <c r="AX42" s="2"/>
      <c r="AY42" s="485"/>
      <c r="AZ42" s="280"/>
      <c r="BA42" s="280"/>
      <c r="BB42" s="280"/>
      <c r="BC42" s="280"/>
      <c r="BD42" s="493"/>
    </row>
    <row r="43" spans="1:56" ht="15" thickBot="1">
      <c r="A43" s="383"/>
      <c r="B43" s="384"/>
      <c r="C43" s="387"/>
      <c r="D43" s="387"/>
      <c r="E43" s="387"/>
      <c r="F43" s="387"/>
      <c r="G43" s="385"/>
      <c r="H43" s="385"/>
      <c r="I43" s="385"/>
      <c r="J43" s="385"/>
      <c r="K43" s="385"/>
      <c r="L43" s="385"/>
      <c r="M43" s="385"/>
      <c r="N43" s="382"/>
      <c r="O43" s="382"/>
      <c r="P43" s="34"/>
      <c r="Q43" s="34"/>
      <c r="R43" s="34"/>
      <c r="S43" s="34"/>
      <c r="T43" s="4" t="s">
        <v>450</v>
      </c>
      <c r="V43" s="6" t="s">
        <v>2204</v>
      </c>
      <c r="W43" s="4" t="s">
        <v>451</v>
      </c>
      <c r="Y43" s="428" t="s">
        <v>408</v>
      </c>
      <c r="Z43" s="429">
        <v>0.15</v>
      </c>
      <c r="AA43" s="430" t="s">
        <v>36</v>
      </c>
      <c r="AB43" s="431" t="s">
        <v>452</v>
      </c>
      <c r="AC43" s="432" t="str">
        <f t="shared" si="0"/>
        <v>東京都日野市</v>
      </c>
      <c r="AD43" s="453">
        <v>11.05</v>
      </c>
      <c r="AE43" s="431">
        <v>10.83</v>
      </c>
      <c r="AF43" s="432">
        <v>10.68</v>
      </c>
      <c r="AG43" s="463" t="s">
        <v>453</v>
      </c>
      <c r="AH43" s="464">
        <v>0.7</v>
      </c>
      <c r="AJ43" s="1"/>
      <c r="AK43" s="1"/>
      <c r="AL43" s="1"/>
      <c r="AM43" s="1"/>
      <c r="AN43" s="1"/>
      <c r="AO43" s="87"/>
      <c r="AP43" s="370"/>
      <c r="AQ43" s="370"/>
      <c r="AR43" s="87"/>
      <c r="AS43" s="485"/>
      <c r="AT43" s="492"/>
      <c r="AU43" s="491"/>
      <c r="AV43" s="490"/>
      <c r="AX43" s="2"/>
      <c r="AY43" s="485"/>
      <c r="AZ43" s="280"/>
      <c r="BA43" s="280"/>
      <c r="BB43" s="280"/>
      <c r="BC43" s="280"/>
      <c r="BD43" s="493"/>
    </row>
    <row r="44" spans="1:56" ht="15" thickBot="1">
      <c r="A44" s="2"/>
      <c r="B44" s="386"/>
      <c r="C44" s="387"/>
      <c r="D44" s="387"/>
      <c r="E44" s="387"/>
      <c r="F44" s="387"/>
      <c r="G44" s="388"/>
      <c r="H44" s="388"/>
      <c r="I44" s="388"/>
      <c r="J44" s="388"/>
      <c r="K44" s="388"/>
      <c r="L44" s="388"/>
      <c r="M44" s="388"/>
      <c r="N44" s="280"/>
      <c r="O44" s="280"/>
      <c r="P44" s="34"/>
      <c r="Q44" s="34"/>
      <c r="R44" s="34"/>
      <c r="S44" s="34"/>
      <c r="T44" s="4" t="s">
        <v>454</v>
      </c>
      <c r="V44" s="6" t="s">
        <v>2204</v>
      </c>
      <c r="W44" s="4" t="s">
        <v>455</v>
      </c>
      <c r="Y44" s="428" t="s">
        <v>408</v>
      </c>
      <c r="Z44" s="429">
        <v>0.15</v>
      </c>
      <c r="AA44" s="430" t="s">
        <v>36</v>
      </c>
      <c r="AB44" s="431" t="s">
        <v>456</v>
      </c>
      <c r="AC44" s="432" t="str">
        <f t="shared" si="0"/>
        <v>東京都東村山市</v>
      </c>
      <c r="AD44" s="453">
        <v>11.05</v>
      </c>
      <c r="AE44" s="431">
        <v>10.83</v>
      </c>
      <c r="AF44" s="432">
        <v>10.68</v>
      </c>
      <c r="AG44" s="463" t="s">
        <v>457</v>
      </c>
      <c r="AH44" s="429">
        <v>0.45</v>
      </c>
      <c r="AJ44" s="1"/>
      <c r="AK44" s="1"/>
      <c r="AL44" s="1"/>
      <c r="AM44" s="1"/>
      <c r="AN44" s="1"/>
      <c r="AO44" s="87"/>
      <c r="AP44" s="370"/>
      <c r="AQ44" s="370"/>
      <c r="AR44" s="87"/>
      <c r="AS44" s="485"/>
      <c r="AT44" s="491"/>
      <c r="AU44" s="491"/>
      <c r="AV44" s="491"/>
      <c r="AX44" s="2"/>
      <c r="AY44" s="485"/>
      <c r="AZ44" s="280"/>
      <c r="BA44" s="280"/>
      <c r="BB44" s="280"/>
      <c r="BC44" s="280"/>
      <c r="BD44" s="493"/>
    </row>
    <row r="45" spans="1:56" ht="24.6" thickBot="1">
      <c r="A45" s="2"/>
      <c r="B45" s="301" t="s">
        <v>177</v>
      </c>
      <c r="C45" s="302" t="s">
        <v>265</v>
      </c>
      <c r="D45" s="302" t="s">
        <v>191</v>
      </c>
      <c r="E45" s="502" t="s">
        <v>266</v>
      </c>
      <c r="F45" s="303"/>
      <c r="G45" s="388"/>
      <c r="H45" s="388"/>
      <c r="I45" s="388"/>
      <c r="J45" s="388"/>
      <c r="K45" s="388"/>
      <c r="L45" s="388"/>
      <c r="M45" s="388"/>
      <c r="N45" s="280"/>
      <c r="O45" s="280"/>
      <c r="P45" s="34"/>
      <c r="Q45" s="34"/>
      <c r="R45" s="34"/>
      <c r="S45" s="34"/>
      <c r="T45" s="4" t="s">
        <v>458</v>
      </c>
      <c r="V45" s="6" t="s">
        <v>2204</v>
      </c>
      <c r="W45" s="4" t="s">
        <v>459</v>
      </c>
      <c r="Y45" s="428" t="s">
        <v>408</v>
      </c>
      <c r="Z45" s="429">
        <v>0.15</v>
      </c>
      <c r="AA45" s="430" t="s">
        <v>36</v>
      </c>
      <c r="AB45" s="431" t="s">
        <v>460</v>
      </c>
      <c r="AC45" s="432" t="str">
        <f t="shared" si="0"/>
        <v>東京都国分寺市</v>
      </c>
      <c r="AD45" s="453">
        <v>11.05</v>
      </c>
      <c r="AE45" s="431">
        <v>10.83</v>
      </c>
      <c r="AF45" s="432">
        <v>10.68</v>
      </c>
      <c r="AG45" s="463" t="s">
        <v>461</v>
      </c>
      <c r="AH45" s="429">
        <v>0.45</v>
      </c>
      <c r="AJ45" s="1"/>
      <c r="AK45" s="1"/>
      <c r="AL45" s="1"/>
      <c r="AM45" s="1"/>
      <c r="AN45" s="1"/>
      <c r="AO45" s="87"/>
      <c r="AP45" s="370"/>
      <c r="AQ45" s="370"/>
      <c r="AR45" s="87"/>
      <c r="AS45" s="485"/>
      <c r="AT45" s="491"/>
      <c r="AU45" s="491"/>
      <c r="AV45" s="491"/>
      <c r="AX45" s="2"/>
      <c r="AY45" s="485"/>
      <c r="AZ45" s="280"/>
      <c r="BA45" s="280"/>
      <c r="BB45" s="280"/>
      <c r="BC45" s="280"/>
      <c r="BD45" s="493"/>
    </row>
    <row r="46" spans="1:56" ht="15" thickBot="1">
      <c r="A46" s="2"/>
      <c r="B46" s="386"/>
      <c r="C46" s="387"/>
      <c r="D46" s="387"/>
      <c r="E46" s="387"/>
      <c r="F46" s="387"/>
      <c r="G46" s="388"/>
      <c r="H46" s="388"/>
      <c r="I46" s="388"/>
      <c r="J46" s="388"/>
      <c r="K46" s="388"/>
      <c r="L46" s="388"/>
      <c r="M46" s="388"/>
      <c r="N46" s="280"/>
      <c r="O46" s="280"/>
      <c r="P46" s="34"/>
      <c r="Q46" s="34"/>
      <c r="R46" s="34"/>
      <c r="S46" s="34"/>
      <c r="T46" s="4" t="s">
        <v>462</v>
      </c>
      <c r="V46" s="6" t="s">
        <v>2204</v>
      </c>
      <c r="W46" s="4" t="s">
        <v>463</v>
      </c>
      <c r="Y46" s="428" t="s">
        <v>408</v>
      </c>
      <c r="Z46" s="429">
        <v>0.15</v>
      </c>
      <c r="AA46" s="430" t="s">
        <v>36</v>
      </c>
      <c r="AB46" s="431" t="s">
        <v>464</v>
      </c>
      <c r="AC46" s="432" t="str">
        <f t="shared" si="0"/>
        <v>東京都国立市</v>
      </c>
      <c r="AD46" s="453">
        <v>11.05</v>
      </c>
      <c r="AE46" s="431">
        <v>10.83</v>
      </c>
      <c r="AF46" s="432">
        <v>10.68</v>
      </c>
      <c r="AG46" s="463" t="s">
        <v>465</v>
      </c>
      <c r="AH46" s="429">
        <v>0.45</v>
      </c>
      <c r="AJ46" s="1"/>
      <c r="AK46" s="1"/>
      <c r="AL46" s="1"/>
      <c r="AM46" s="1"/>
      <c r="AN46" s="1"/>
      <c r="AO46" s="87"/>
      <c r="AP46" s="370"/>
      <c r="AQ46" s="370"/>
      <c r="AR46" s="87"/>
      <c r="AS46" s="485"/>
      <c r="AT46" s="491"/>
      <c r="AU46" s="491"/>
      <c r="AV46" s="491"/>
      <c r="AX46" s="2"/>
      <c r="AY46" s="485"/>
      <c r="AZ46" s="280"/>
      <c r="BA46" s="280"/>
      <c r="BB46" s="280"/>
      <c r="BC46" s="280"/>
      <c r="BD46" s="493"/>
    </row>
    <row r="47" spans="1:56" ht="15" thickBot="1">
      <c r="A47" s="2"/>
      <c r="B47" s="386"/>
      <c r="C47" s="387"/>
      <c r="D47" s="387"/>
      <c r="E47" s="387"/>
      <c r="F47" s="387"/>
      <c r="G47" s="388"/>
      <c r="H47" s="388"/>
      <c r="I47" s="388"/>
      <c r="J47" s="388"/>
      <c r="K47" s="388"/>
      <c r="L47" s="388"/>
      <c r="M47" s="388"/>
      <c r="N47" s="280"/>
      <c r="O47" s="280"/>
      <c r="P47" s="34"/>
      <c r="Q47" s="34"/>
      <c r="R47" s="34"/>
      <c r="S47" s="34"/>
      <c r="T47" s="4" t="s">
        <v>466</v>
      </c>
      <c r="V47" s="6" t="s">
        <v>2204</v>
      </c>
      <c r="W47" s="4" t="s">
        <v>467</v>
      </c>
      <c r="Y47" s="428" t="s">
        <v>408</v>
      </c>
      <c r="Z47" s="429">
        <v>0.15</v>
      </c>
      <c r="AA47" s="430" t="s">
        <v>36</v>
      </c>
      <c r="AB47" s="431" t="s">
        <v>468</v>
      </c>
      <c r="AC47" s="432" t="str">
        <f t="shared" si="0"/>
        <v>東京都清瀬市</v>
      </c>
      <c r="AD47" s="453">
        <v>11.05</v>
      </c>
      <c r="AE47" s="431">
        <v>10.83</v>
      </c>
      <c r="AF47" s="432">
        <v>10.68</v>
      </c>
      <c r="AG47" s="454" t="s">
        <v>469</v>
      </c>
      <c r="AH47" s="455">
        <v>0.7</v>
      </c>
      <c r="AJ47" s="1"/>
      <c r="AK47" s="1"/>
      <c r="AL47" s="1"/>
      <c r="AM47" s="1"/>
      <c r="AN47" s="1"/>
      <c r="AO47" s="2"/>
      <c r="AP47" s="2"/>
      <c r="AQ47" s="2"/>
      <c r="AR47" s="87"/>
      <c r="AS47" s="485"/>
      <c r="AT47" s="491"/>
      <c r="AU47" s="491"/>
      <c r="AV47" s="491"/>
      <c r="AX47" s="87"/>
      <c r="AY47" s="485"/>
      <c r="AZ47" s="280"/>
      <c r="BA47" s="280"/>
      <c r="BB47" s="280"/>
      <c r="BC47" s="280"/>
      <c r="BD47" s="493"/>
    </row>
    <row r="48" spans="1:56" ht="24" customHeight="1" thickBot="1">
      <c r="A48" s="2"/>
      <c r="B48" s="386"/>
      <c r="C48" s="387"/>
      <c r="D48" s="387"/>
      <c r="E48" s="387"/>
      <c r="F48" s="387"/>
      <c r="G48" s="388"/>
      <c r="H48" s="388"/>
      <c r="I48" s="388"/>
      <c r="J48" s="388"/>
      <c r="K48" s="388"/>
      <c r="L48" s="388"/>
      <c r="M48" s="388"/>
      <c r="N48" s="280"/>
      <c r="O48" s="280"/>
      <c r="P48" s="34"/>
      <c r="Q48" s="34"/>
      <c r="R48" s="34"/>
      <c r="S48" s="34"/>
      <c r="T48" s="4" t="s">
        <v>471</v>
      </c>
      <c r="V48" s="6" t="s">
        <v>2204</v>
      </c>
      <c r="W48" s="4" t="s">
        <v>472</v>
      </c>
      <c r="Y48" s="428" t="s">
        <v>408</v>
      </c>
      <c r="Z48" s="429">
        <v>0.15</v>
      </c>
      <c r="AA48" s="430" t="s">
        <v>36</v>
      </c>
      <c r="AB48" s="431" t="s">
        <v>473</v>
      </c>
      <c r="AC48" s="432" t="str">
        <f t="shared" si="0"/>
        <v>東京都東久留米市</v>
      </c>
      <c r="AD48" s="453">
        <v>11.05</v>
      </c>
      <c r="AE48" s="431">
        <v>10.83</v>
      </c>
      <c r="AF48" s="432">
        <v>10.68</v>
      </c>
      <c r="AG48" s="465" t="s">
        <v>37</v>
      </c>
      <c r="AH48" s="421">
        <v>0.7</v>
      </c>
      <c r="AJ48" s="1"/>
      <c r="AK48" s="1"/>
      <c r="AL48" s="1"/>
      <c r="AM48" s="1"/>
      <c r="AN48" s="1"/>
      <c r="AO48" s="2"/>
      <c r="AP48" s="2"/>
      <c r="AQ48" s="2"/>
      <c r="AR48" s="87"/>
      <c r="AS48" s="485"/>
      <c r="AT48" s="491"/>
      <c r="AU48" s="491"/>
      <c r="AV48" s="491"/>
      <c r="AX48" s="87"/>
      <c r="AY48" s="485"/>
      <c r="AZ48" s="280"/>
      <c r="BA48" s="280"/>
      <c r="BB48" s="280"/>
      <c r="BC48" s="280"/>
      <c r="BD48" s="493"/>
    </row>
    <row r="49" spans="1:56" ht="15" customHeight="1" thickBot="1">
      <c r="A49" s="2"/>
      <c r="B49" s="386"/>
      <c r="C49" s="387"/>
      <c r="D49" s="387"/>
      <c r="E49" s="387"/>
      <c r="F49" s="387"/>
      <c r="G49" s="388"/>
      <c r="H49" s="388"/>
      <c r="I49" s="388"/>
      <c r="J49" s="388"/>
      <c r="K49" s="388"/>
      <c r="L49" s="388"/>
      <c r="M49" s="388"/>
      <c r="N49" s="280"/>
      <c r="O49" s="280"/>
      <c r="P49" s="34"/>
      <c r="Q49" s="34"/>
      <c r="R49" s="34"/>
      <c r="S49" s="34"/>
      <c r="T49" s="5" t="s">
        <v>474</v>
      </c>
      <c r="V49" s="6" t="s">
        <v>2204</v>
      </c>
      <c r="W49" s="4" t="s">
        <v>475</v>
      </c>
      <c r="Y49" s="428" t="s">
        <v>408</v>
      </c>
      <c r="Z49" s="429">
        <v>0.15</v>
      </c>
      <c r="AA49" s="430" t="s">
        <v>36</v>
      </c>
      <c r="AB49" s="431" t="s">
        <v>476</v>
      </c>
      <c r="AC49" s="432" t="str">
        <f t="shared" si="0"/>
        <v>東京都稲城市</v>
      </c>
      <c r="AD49" s="453">
        <v>11.05</v>
      </c>
      <c r="AE49" s="431">
        <v>10.83</v>
      </c>
      <c r="AF49" s="432">
        <v>10.68</v>
      </c>
      <c r="AG49" s="466" t="s">
        <v>477</v>
      </c>
      <c r="AH49" s="429">
        <v>0.7</v>
      </c>
      <c r="AJ49" s="1"/>
      <c r="AK49" s="1"/>
      <c r="AL49" s="1"/>
      <c r="AM49" s="1"/>
      <c r="AN49" s="1"/>
      <c r="AO49" s="2"/>
      <c r="AP49" s="2"/>
      <c r="AQ49" s="2"/>
      <c r="AR49" s="87"/>
      <c r="AS49" s="485"/>
      <c r="AT49" s="491"/>
      <c r="AU49" s="491"/>
      <c r="AV49" s="491"/>
      <c r="AX49" s="87"/>
      <c r="AY49" s="485"/>
      <c r="AZ49" s="280"/>
      <c r="BA49" s="280"/>
      <c r="BB49" s="280"/>
      <c r="BC49" s="280"/>
      <c r="BD49" s="493"/>
    </row>
    <row r="50" spans="1:56" ht="15" thickBot="1">
      <c r="A50" s="2"/>
      <c r="B50" s="386"/>
      <c r="C50" s="387"/>
      <c r="D50" s="387"/>
      <c r="E50" s="387"/>
      <c r="F50" s="387"/>
      <c r="G50" s="388"/>
      <c r="H50" s="388"/>
      <c r="I50" s="388"/>
      <c r="J50" s="388"/>
      <c r="K50" s="388"/>
      <c r="L50" s="388"/>
      <c r="M50" s="388"/>
      <c r="N50" s="280"/>
      <c r="O50" s="280"/>
      <c r="P50" s="34"/>
      <c r="Q50" s="34"/>
      <c r="R50" s="34"/>
      <c r="S50" s="34"/>
      <c r="T50" s="2"/>
      <c r="V50" s="6" t="s">
        <v>2204</v>
      </c>
      <c r="W50" s="4" t="s">
        <v>478</v>
      </c>
      <c r="Y50" s="428" t="s">
        <v>408</v>
      </c>
      <c r="Z50" s="429">
        <v>0.15</v>
      </c>
      <c r="AA50" s="430" t="s">
        <v>36</v>
      </c>
      <c r="AB50" s="431" t="s">
        <v>479</v>
      </c>
      <c r="AC50" s="432" t="str">
        <f t="shared" si="0"/>
        <v>東京都西東京市</v>
      </c>
      <c r="AD50" s="453">
        <v>11.05</v>
      </c>
      <c r="AE50" s="431">
        <v>10.83</v>
      </c>
      <c r="AF50" s="432">
        <v>10.68</v>
      </c>
      <c r="AG50" s="467" t="s">
        <v>480</v>
      </c>
      <c r="AH50" s="429">
        <v>0.55000000000000004</v>
      </c>
      <c r="AJ50" s="1"/>
      <c r="AK50" s="1"/>
      <c r="AL50" s="1"/>
      <c r="AM50" s="1"/>
      <c r="AN50" s="1"/>
      <c r="AO50" s="2"/>
      <c r="AP50" s="2"/>
      <c r="AQ50" s="2"/>
      <c r="AR50" s="87"/>
      <c r="AS50" s="87"/>
      <c r="AT50" s="2"/>
      <c r="AU50" s="2"/>
      <c r="AV50" s="2"/>
      <c r="AX50" s="87"/>
      <c r="AY50" s="485"/>
      <c r="AZ50" s="280"/>
      <c r="BA50" s="280"/>
      <c r="BB50" s="280"/>
      <c r="BC50" s="280"/>
      <c r="BD50" s="493"/>
    </row>
    <row r="51" spans="1:56" ht="15" thickBot="1">
      <c r="A51" s="2"/>
      <c r="B51" s="386"/>
      <c r="C51" s="280"/>
      <c r="D51" s="280"/>
      <c r="E51" s="280"/>
      <c r="F51" s="280"/>
      <c r="G51" s="280"/>
      <c r="H51" s="280"/>
      <c r="I51" s="280"/>
      <c r="J51" s="280"/>
      <c r="K51" s="280"/>
      <c r="L51" s="280"/>
      <c r="M51" s="280"/>
      <c r="N51" s="280"/>
      <c r="O51" s="280"/>
      <c r="P51" s="34"/>
      <c r="Q51" s="34"/>
      <c r="R51" s="34"/>
      <c r="S51" s="34"/>
      <c r="T51" s="2"/>
      <c r="V51" s="6" t="s">
        <v>2204</v>
      </c>
      <c r="W51" s="4" t="s">
        <v>481</v>
      </c>
      <c r="Y51" s="428" t="s">
        <v>408</v>
      </c>
      <c r="Z51" s="429">
        <v>0.15</v>
      </c>
      <c r="AA51" s="430" t="s">
        <v>394</v>
      </c>
      <c r="AB51" s="431" t="s">
        <v>482</v>
      </c>
      <c r="AC51" s="432" t="str">
        <f t="shared" si="0"/>
        <v>神奈川県鎌倉市</v>
      </c>
      <c r="AD51" s="453">
        <v>11.05</v>
      </c>
      <c r="AE51" s="431">
        <v>10.83</v>
      </c>
      <c r="AF51" s="432">
        <v>10.68</v>
      </c>
      <c r="AG51" s="467" t="s">
        <v>483</v>
      </c>
      <c r="AH51" s="429">
        <v>0.55000000000000004</v>
      </c>
      <c r="AJ51" s="1"/>
      <c r="AK51" s="1"/>
      <c r="AL51" s="1"/>
      <c r="AM51" s="1"/>
      <c r="AN51" s="1"/>
      <c r="AO51" s="2"/>
      <c r="AP51" s="2"/>
      <c r="AQ51" s="2"/>
      <c r="AR51" s="1016"/>
      <c r="AS51" s="1016"/>
      <c r="AT51" s="1016"/>
      <c r="AU51" s="1016"/>
      <c r="AV51" s="2"/>
      <c r="AX51" s="87"/>
      <c r="AY51" s="485"/>
      <c r="AZ51" s="280"/>
      <c r="BA51" s="280"/>
      <c r="BB51" s="280"/>
      <c r="BC51" s="280"/>
      <c r="BD51" s="493"/>
    </row>
    <row r="52" spans="1:56" ht="15" thickBot="1">
      <c r="A52" s="389"/>
      <c r="B52" s="87"/>
      <c r="C52" s="280"/>
      <c r="D52" s="280"/>
      <c r="E52" s="280"/>
      <c r="F52" s="280"/>
      <c r="G52" s="280"/>
      <c r="H52" s="280"/>
      <c r="I52" s="280"/>
      <c r="J52" s="280"/>
      <c r="K52" s="280"/>
      <c r="L52" s="280"/>
      <c r="M52" s="280"/>
      <c r="N52" s="280"/>
      <c r="O52" s="280"/>
      <c r="P52" s="34"/>
      <c r="Q52" s="34"/>
      <c r="R52" s="34"/>
      <c r="S52" s="34"/>
      <c r="T52" s="2"/>
      <c r="V52" s="6" t="s">
        <v>2204</v>
      </c>
      <c r="W52" s="4" t="s">
        <v>484</v>
      </c>
      <c r="Y52" s="428" t="s">
        <v>408</v>
      </c>
      <c r="Z52" s="429">
        <v>0.15</v>
      </c>
      <c r="AA52" s="430" t="s">
        <v>394</v>
      </c>
      <c r="AB52" s="431" t="s">
        <v>485</v>
      </c>
      <c r="AC52" s="432" t="str">
        <f t="shared" si="0"/>
        <v>神奈川県厚木市</v>
      </c>
      <c r="AD52" s="453">
        <v>11.05</v>
      </c>
      <c r="AE52" s="431">
        <v>10.83</v>
      </c>
      <c r="AF52" s="432">
        <v>10.68</v>
      </c>
      <c r="AG52" s="467" t="s">
        <v>486</v>
      </c>
      <c r="AH52" s="429">
        <v>0.7</v>
      </c>
      <c r="AJ52" s="1"/>
      <c r="AK52" s="1"/>
      <c r="AL52" s="1"/>
      <c r="AM52" s="1"/>
      <c r="AN52" s="1"/>
      <c r="AO52" s="2"/>
      <c r="AP52" s="2"/>
      <c r="AQ52" s="2"/>
      <c r="AR52" s="1017"/>
      <c r="AS52" s="1017"/>
      <c r="AT52" s="1017"/>
      <c r="AU52" s="1017"/>
      <c r="AV52" s="2"/>
      <c r="AX52" s="87"/>
      <c r="AY52" s="485"/>
      <c r="AZ52" s="280"/>
      <c r="BA52" s="280"/>
      <c r="BB52" s="280"/>
      <c r="BC52" s="280"/>
      <c r="BD52" s="493"/>
    </row>
    <row r="53" spans="1:56" ht="15" thickBot="1">
      <c r="A53" s="389"/>
      <c r="B53" s="87"/>
      <c r="C53" s="280"/>
      <c r="D53" s="280"/>
      <c r="E53" s="280"/>
      <c r="F53" s="280"/>
      <c r="G53" s="280"/>
      <c r="H53" s="280"/>
      <c r="I53" s="280"/>
      <c r="J53" s="280"/>
      <c r="K53" s="280"/>
      <c r="L53" s="280"/>
      <c r="M53" s="280"/>
      <c r="N53" s="280"/>
      <c r="O53" s="280"/>
      <c r="P53" s="34"/>
      <c r="Q53" s="34"/>
      <c r="R53" s="34"/>
      <c r="S53" s="34"/>
      <c r="T53" s="2"/>
      <c r="V53" s="6" t="s">
        <v>2204</v>
      </c>
      <c r="W53" s="4" t="s">
        <v>487</v>
      </c>
      <c r="Y53" s="428" t="s">
        <v>408</v>
      </c>
      <c r="Z53" s="429">
        <v>0.15</v>
      </c>
      <c r="AA53" s="430" t="s">
        <v>488</v>
      </c>
      <c r="AB53" s="431" t="s">
        <v>489</v>
      </c>
      <c r="AC53" s="432" t="str">
        <f t="shared" si="0"/>
        <v>愛知県名古屋市</v>
      </c>
      <c r="AD53" s="453">
        <v>11.05</v>
      </c>
      <c r="AE53" s="431">
        <v>10.83</v>
      </c>
      <c r="AF53" s="452">
        <v>10.68</v>
      </c>
      <c r="AG53" s="468" t="s">
        <v>490</v>
      </c>
      <c r="AH53" s="438">
        <v>0.7</v>
      </c>
      <c r="AJ53" s="1"/>
      <c r="AK53" s="1"/>
      <c r="AL53" s="1"/>
      <c r="AM53" s="1"/>
      <c r="AN53" s="1"/>
      <c r="AR53" s="1017"/>
      <c r="AS53" s="1017"/>
      <c r="AT53" s="1017"/>
      <c r="AU53" s="1017"/>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28" t="s">
        <v>408</v>
      </c>
      <c r="Z54" s="429">
        <v>0.15</v>
      </c>
      <c r="AA54" s="430" t="s">
        <v>488</v>
      </c>
      <c r="AB54" s="431" t="s">
        <v>492</v>
      </c>
      <c r="AC54" s="432" t="str">
        <f t="shared" si="0"/>
        <v>愛知県刈谷市</v>
      </c>
      <c r="AD54" s="453">
        <v>11.05</v>
      </c>
      <c r="AE54" s="431">
        <v>10.83</v>
      </c>
      <c r="AF54" s="452">
        <v>10.68</v>
      </c>
      <c r="AG54" s="408"/>
      <c r="AH54" s="408"/>
      <c r="AJ54" s="1"/>
      <c r="AK54" s="1"/>
      <c r="AL54" s="1"/>
      <c r="AM54" s="1"/>
      <c r="AN54" s="1"/>
      <c r="AX54" s="389"/>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28" t="s">
        <v>408</v>
      </c>
      <c r="Z55" s="429">
        <v>0.15</v>
      </c>
      <c r="AA55" s="430" t="s">
        <v>488</v>
      </c>
      <c r="AB55" s="431" t="s">
        <v>494</v>
      </c>
      <c r="AC55" s="432" t="str">
        <f t="shared" si="0"/>
        <v>愛知県豊田市</v>
      </c>
      <c r="AD55" s="453">
        <v>11.05</v>
      </c>
      <c r="AE55" s="431">
        <v>10.83</v>
      </c>
      <c r="AF55" s="452">
        <v>10.68</v>
      </c>
      <c r="AG55" s="410"/>
      <c r="AH55" s="410"/>
      <c r="AJ55" s="1"/>
      <c r="AK55" s="1"/>
      <c r="AL55" s="1"/>
      <c r="AM55" s="1"/>
      <c r="AN55" s="1"/>
      <c r="AO55"/>
      <c r="AP55"/>
      <c r="AW55"/>
      <c r="AX55" s="389"/>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28" t="s">
        <v>408</v>
      </c>
      <c r="Z56" s="429">
        <v>0.15</v>
      </c>
      <c r="AA56" s="430" t="s">
        <v>403</v>
      </c>
      <c r="AB56" s="431" t="s">
        <v>496</v>
      </c>
      <c r="AC56" s="432" t="str">
        <f t="shared" si="0"/>
        <v>大阪府守口市</v>
      </c>
      <c r="AD56" s="453">
        <v>11.05</v>
      </c>
      <c r="AE56" s="431">
        <v>10.83</v>
      </c>
      <c r="AF56" s="452">
        <v>10.68</v>
      </c>
      <c r="AG56" s="410"/>
      <c r="AH56" s="410"/>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28" t="s">
        <v>408</v>
      </c>
      <c r="Z57" s="429">
        <v>0.15</v>
      </c>
      <c r="AA57" s="430" t="s">
        <v>403</v>
      </c>
      <c r="AB57" s="431" t="s">
        <v>498</v>
      </c>
      <c r="AC57" s="432" t="str">
        <f t="shared" si="0"/>
        <v>大阪府大東市</v>
      </c>
      <c r="AD57" s="453">
        <v>11.05</v>
      </c>
      <c r="AE57" s="431">
        <v>10.83</v>
      </c>
      <c r="AF57" s="452">
        <v>10.68</v>
      </c>
      <c r="AG57" s="410"/>
      <c r="AH57" s="410"/>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28" t="s">
        <v>408</v>
      </c>
      <c r="Z58" s="429">
        <v>0.15</v>
      </c>
      <c r="AA58" s="430" t="s">
        <v>403</v>
      </c>
      <c r="AB58" s="431" t="s">
        <v>500</v>
      </c>
      <c r="AC58" s="432" t="str">
        <f t="shared" si="0"/>
        <v>大阪府門真市</v>
      </c>
      <c r="AD58" s="453">
        <v>11.05</v>
      </c>
      <c r="AE58" s="431">
        <v>10.83</v>
      </c>
      <c r="AF58" s="452">
        <v>10.68</v>
      </c>
      <c r="AG58" s="410"/>
      <c r="AH58" s="410"/>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28" t="s">
        <v>408</v>
      </c>
      <c r="Z59" s="429">
        <v>0.15</v>
      </c>
      <c r="AA59" s="430" t="s">
        <v>502</v>
      </c>
      <c r="AB59" s="431" t="s">
        <v>503</v>
      </c>
      <c r="AC59" s="432" t="str">
        <f t="shared" si="0"/>
        <v>兵庫県西宮市</v>
      </c>
      <c r="AD59" s="453">
        <v>11.05</v>
      </c>
      <c r="AE59" s="431">
        <v>10.83</v>
      </c>
      <c r="AF59" s="452">
        <v>10.68</v>
      </c>
      <c r="AG59" s="410"/>
      <c r="AH59" s="410"/>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28" t="s">
        <v>408</v>
      </c>
      <c r="Z60" s="429">
        <v>0.15</v>
      </c>
      <c r="AA60" s="430" t="s">
        <v>502</v>
      </c>
      <c r="AB60" s="431" t="s">
        <v>505</v>
      </c>
      <c r="AC60" s="432" t="str">
        <f t="shared" si="0"/>
        <v>兵庫県芦屋市</v>
      </c>
      <c r="AD60" s="453">
        <v>11.05</v>
      </c>
      <c r="AE60" s="431">
        <v>10.83</v>
      </c>
      <c r="AF60" s="452">
        <v>10.68</v>
      </c>
      <c r="AG60" s="410"/>
      <c r="AH60" s="410"/>
      <c r="AJ60" s="1"/>
      <c r="AK60" s="1"/>
      <c r="AL60" s="1"/>
      <c r="AM60" s="1"/>
      <c r="AN60" s="1"/>
    </row>
    <row r="61" spans="1:56" ht="15" thickBot="1">
      <c r="E61" s="32"/>
      <c r="F61" s="32"/>
      <c r="G61" s="32"/>
      <c r="H61" s="32"/>
      <c r="I61" s="32"/>
      <c r="J61"/>
      <c r="K61" s="32"/>
      <c r="L61" s="32"/>
      <c r="M61" s="32"/>
      <c r="V61" s="6" t="s">
        <v>2204</v>
      </c>
      <c r="W61" s="4" t="s">
        <v>506</v>
      </c>
      <c r="X61" s="2"/>
      <c r="Y61" s="437" t="s">
        <v>408</v>
      </c>
      <c r="Z61" s="438">
        <v>0.15</v>
      </c>
      <c r="AA61" s="439" t="s">
        <v>502</v>
      </c>
      <c r="AB61" s="440" t="s">
        <v>507</v>
      </c>
      <c r="AC61" s="441" t="str">
        <f t="shared" si="0"/>
        <v>兵庫県宝塚市</v>
      </c>
      <c r="AD61" s="459">
        <v>11.05</v>
      </c>
      <c r="AE61" s="440">
        <v>10.83</v>
      </c>
      <c r="AF61" s="460">
        <v>10.68</v>
      </c>
      <c r="AG61" s="410"/>
      <c r="AH61" s="410"/>
      <c r="AJ61" s="1"/>
      <c r="AK61" s="1"/>
      <c r="AL61" s="1"/>
      <c r="AM61" s="1"/>
      <c r="AN61" s="1"/>
      <c r="AZ61" s="1"/>
    </row>
    <row r="62" spans="1:56" ht="15" thickBot="1">
      <c r="E62" s="32"/>
      <c r="F62" s="32"/>
      <c r="G62" s="32"/>
      <c r="H62" s="32"/>
      <c r="I62" s="32"/>
      <c r="J62" s="32"/>
      <c r="K62" s="32"/>
      <c r="L62" s="32"/>
      <c r="M62" s="32"/>
      <c r="V62" s="6" t="s">
        <v>2204</v>
      </c>
      <c r="W62" s="4" t="s">
        <v>508</v>
      </c>
      <c r="X62" s="2"/>
      <c r="Y62" s="420" t="s">
        <v>509</v>
      </c>
      <c r="Z62" s="421">
        <v>0.12</v>
      </c>
      <c r="AA62" s="469" t="s">
        <v>308</v>
      </c>
      <c r="AB62" s="423" t="s">
        <v>510</v>
      </c>
      <c r="AC62" s="451" t="str">
        <f t="shared" si="0"/>
        <v>茨城県牛久市</v>
      </c>
      <c r="AD62" s="450">
        <v>10.84</v>
      </c>
      <c r="AE62" s="423">
        <v>10.66</v>
      </c>
      <c r="AF62" s="451">
        <v>10.54</v>
      </c>
      <c r="AG62" s="410"/>
      <c r="AH62" s="410"/>
      <c r="AJ62" s="1"/>
      <c r="AK62" s="1"/>
      <c r="AL62" s="1"/>
      <c r="AM62" s="1"/>
      <c r="AN62" s="1"/>
      <c r="AZ62" s="1"/>
    </row>
    <row r="63" spans="1:56" ht="15" thickBot="1">
      <c r="E63" s="32"/>
      <c r="F63" s="32"/>
      <c r="G63" s="32"/>
      <c r="H63" s="32"/>
      <c r="I63" s="32"/>
      <c r="J63" s="32"/>
      <c r="K63" s="32"/>
      <c r="L63" s="32"/>
      <c r="M63" s="32"/>
      <c r="V63" s="6" t="s">
        <v>2204</v>
      </c>
      <c r="W63" s="4" t="s">
        <v>511</v>
      </c>
      <c r="X63" s="2"/>
      <c r="Y63" s="428" t="s">
        <v>509</v>
      </c>
      <c r="Z63" s="429">
        <v>0.12</v>
      </c>
      <c r="AA63" s="470" t="s">
        <v>321</v>
      </c>
      <c r="AB63" s="431" t="s">
        <v>512</v>
      </c>
      <c r="AC63" s="452" t="str">
        <f t="shared" si="0"/>
        <v>埼玉県朝霞市</v>
      </c>
      <c r="AD63" s="453">
        <v>10.84</v>
      </c>
      <c r="AE63" s="431">
        <v>10.66</v>
      </c>
      <c r="AF63" s="452">
        <v>10.54</v>
      </c>
      <c r="AG63" s="410"/>
      <c r="AH63" s="410"/>
      <c r="AJ63" s="1"/>
      <c r="AK63" s="1"/>
      <c r="AL63" s="1"/>
      <c r="AM63" s="1"/>
      <c r="AN63" s="1"/>
      <c r="AZ63" s="1"/>
    </row>
    <row r="64" spans="1:56" ht="15" thickBot="1">
      <c r="E64" s="32"/>
      <c r="F64" s="32"/>
      <c r="G64" s="32"/>
      <c r="H64" s="32"/>
      <c r="I64" s="32"/>
      <c r="J64" s="32"/>
      <c r="K64" s="32"/>
      <c r="L64" s="32"/>
      <c r="M64" s="32"/>
      <c r="V64" s="6" t="s">
        <v>2204</v>
      </c>
      <c r="W64" s="4" t="s">
        <v>513</v>
      </c>
      <c r="X64" s="2"/>
      <c r="Y64" s="428" t="s">
        <v>509</v>
      </c>
      <c r="Z64" s="429">
        <v>0.12</v>
      </c>
      <c r="AA64" s="470" t="s">
        <v>321</v>
      </c>
      <c r="AB64" s="431" t="s">
        <v>514</v>
      </c>
      <c r="AC64" s="452" t="str">
        <f t="shared" si="0"/>
        <v>埼玉県志木市</v>
      </c>
      <c r="AD64" s="453">
        <v>10.84</v>
      </c>
      <c r="AE64" s="431">
        <v>10.66</v>
      </c>
      <c r="AF64" s="452">
        <v>10.54</v>
      </c>
      <c r="AG64" s="410"/>
      <c r="AH64" s="410"/>
      <c r="AJ64" s="1"/>
      <c r="AK64" s="1"/>
      <c r="AL64" s="1"/>
      <c r="AM64" s="1"/>
      <c r="AN64" s="1"/>
      <c r="AZ64" s="1"/>
    </row>
    <row r="65" spans="22:34" ht="13.8" thickBot="1">
      <c r="V65" s="6" t="s">
        <v>2204</v>
      </c>
      <c r="W65" s="4" t="s">
        <v>515</v>
      </c>
      <c r="X65" s="2"/>
      <c r="Y65" s="428" t="s">
        <v>509</v>
      </c>
      <c r="Z65" s="429">
        <v>0.12</v>
      </c>
      <c r="AA65" s="470" t="s">
        <v>321</v>
      </c>
      <c r="AB65" s="431" t="s">
        <v>516</v>
      </c>
      <c r="AC65" s="452" t="str">
        <f t="shared" si="0"/>
        <v>埼玉県和光市</v>
      </c>
      <c r="AD65" s="453">
        <v>10.84</v>
      </c>
      <c r="AE65" s="431">
        <v>10.66</v>
      </c>
      <c r="AF65" s="452">
        <v>10.54</v>
      </c>
      <c r="AG65" s="410"/>
      <c r="AH65" s="410"/>
    </row>
    <row r="66" spans="22:34" ht="13.8" thickBot="1">
      <c r="V66" s="6" t="s">
        <v>2204</v>
      </c>
      <c r="W66" s="4" t="s">
        <v>517</v>
      </c>
      <c r="X66" s="2"/>
      <c r="Y66" s="428" t="s">
        <v>509</v>
      </c>
      <c r="Z66" s="429">
        <v>0.12</v>
      </c>
      <c r="AA66" s="470" t="s">
        <v>326</v>
      </c>
      <c r="AB66" s="431" t="s">
        <v>518</v>
      </c>
      <c r="AC66" s="452" t="str">
        <f t="shared" si="0"/>
        <v>千葉県船橋市</v>
      </c>
      <c r="AD66" s="453">
        <v>10.84</v>
      </c>
      <c r="AE66" s="431">
        <v>10.66</v>
      </c>
      <c r="AF66" s="452">
        <v>10.54</v>
      </c>
      <c r="AG66" s="410"/>
      <c r="AH66" s="410"/>
    </row>
    <row r="67" spans="22:34" ht="13.8" thickBot="1">
      <c r="V67" s="6" t="s">
        <v>2204</v>
      </c>
      <c r="W67" s="4" t="s">
        <v>519</v>
      </c>
      <c r="X67" s="2"/>
      <c r="Y67" s="428" t="s">
        <v>509</v>
      </c>
      <c r="Z67" s="429">
        <v>0.12</v>
      </c>
      <c r="AA67" s="470" t="s">
        <v>326</v>
      </c>
      <c r="AB67" s="431" t="s">
        <v>520</v>
      </c>
      <c r="AC67" s="452" t="str">
        <f t="shared" si="0"/>
        <v>千葉県成田市</v>
      </c>
      <c r="AD67" s="453">
        <v>10.84</v>
      </c>
      <c r="AE67" s="431">
        <v>10.66</v>
      </c>
      <c r="AF67" s="452">
        <v>10.54</v>
      </c>
      <c r="AG67" s="410"/>
      <c r="AH67" s="410"/>
    </row>
    <row r="68" spans="22:34" ht="13.8" thickBot="1">
      <c r="V68" s="6" t="s">
        <v>2204</v>
      </c>
      <c r="W68" s="4" t="s">
        <v>521</v>
      </c>
      <c r="X68" s="2"/>
      <c r="Y68" s="428" t="s">
        <v>509</v>
      </c>
      <c r="Z68" s="429">
        <v>0.12</v>
      </c>
      <c r="AA68" s="470" t="s">
        <v>326</v>
      </c>
      <c r="AB68" s="431" t="s">
        <v>522</v>
      </c>
      <c r="AC68" s="452" t="str">
        <f t="shared" ref="AC68:AC131" si="1">AA68&amp;AB68</f>
        <v>千葉県習志野市</v>
      </c>
      <c r="AD68" s="453">
        <v>10.84</v>
      </c>
      <c r="AE68" s="431">
        <v>10.66</v>
      </c>
      <c r="AF68" s="452">
        <v>10.54</v>
      </c>
      <c r="AG68" s="410"/>
      <c r="AH68" s="410"/>
    </row>
    <row r="69" spans="22:34" ht="13.8" thickBot="1">
      <c r="V69" s="6" t="s">
        <v>2204</v>
      </c>
      <c r="W69" s="4" t="s">
        <v>523</v>
      </c>
      <c r="X69" s="2"/>
      <c r="Y69" s="428" t="s">
        <v>509</v>
      </c>
      <c r="Z69" s="429">
        <v>0.12</v>
      </c>
      <c r="AA69" s="470" t="s">
        <v>4</v>
      </c>
      <c r="AB69" s="431" t="s">
        <v>524</v>
      </c>
      <c r="AC69" s="452" t="str">
        <f t="shared" si="1"/>
        <v>東京都立川市</v>
      </c>
      <c r="AD69" s="453">
        <v>10.84</v>
      </c>
      <c r="AE69" s="431">
        <v>10.66</v>
      </c>
      <c r="AF69" s="452">
        <v>10.54</v>
      </c>
      <c r="AG69" s="410"/>
      <c r="AH69" s="410"/>
    </row>
    <row r="70" spans="22:34" ht="13.8" thickBot="1">
      <c r="V70" s="6" t="s">
        <v>2204</v>
      </c>
      <c r="W70" s="4" t="s">
        <v>525</v>
      </c>
      <c r="X70" s="2"/>
      <c r="Y70" s="428" t="s">
        <v>509</v>
      </c>
      <c r="Z70" s="429">
        <v>0.12</v>
      </c>
      <c r="AA70" s="470" t="s">
        <v>4</v>
      </c>
      <c r="AB70" s="431" t="s">
        <v>526</v>
      </c>
      <c r="AC70" s="452" t="str">
        <f t="shared" si="1"/>
        <v>東京都昭島市</v>
      </c>
      <c r="AD70" s="453">
        <v>10.84</v>
      </c>
      <c r="AE70" s="431">
        <v>10.66</v>
      </c>
      <c r="AF70" s="452">
        <v>10.54</v>
      </c>
      <c r="AG70" s="410"/>
      <c r="AH70" s="410"/>
    </row>
    <row r="71" spans="22:34" ht="13.8" thickBot="1">
      <c r="V71" s="6" t="s">
        <v>2204</v>
      </c>
      <c r="W71" s="4" t="s">
        <v>527</v>
      </c>
      <c r="X71" s="2"/>
      <c r="Y71" s="428" t="s">
        <v>509</v>
      </c>
      <c r="Z71" s="429">
        <v>0.12</v>
      </c>
      <c r="AA71" s="470" t="s">
        <v>4</v>
      </c>
      <c r="AB71" s="431" t="s">
        <v>528</v>
      </c>
      <c r="AC71" s="452" t="str">
        <f t="shared" si="1"/>
        <v>東京都東大和市</v>
      </c>
      <c r="AD71" s="453">
        <v>10.84</v>
      </c>
      <c r="AE71" s="431">
        <v>10.66</v>
      </c>
      <c r="AF71" s="452">
        <v>10.54</v>
      </c>
      <c r="AG71" s="410"/>
      <c r="AH71" s="410"/>
    </row>
    <row r="72" spans="22:34" ht="13.8" thickBot="1">
      <c r="V72" s="6" t="s">
        <v>2204</v>
      </c>
      <c r="W72" s="4" t="s">
        <v>529</v>
      </c>
      <c r="X72" s="2"/>
      <c r="Y72" s="428" t="s">
        <v>509</v>
      </c>
      <c r="Z72" s="429">
        <v>0.12</v>
      </c>
      <c r="AA72" s="470" t="s">
        <v>333</v>
      </c>
      <c r="AB72" s="431" t="s">
        <v>530</v>
      </c>
      <c r="AC72" s="452" t="str">
        <f t="shared" si="1"/>
        <v>神奈川県相模原市</v>
      </c>
      <c r="AD72" s="453">
        <v>10.84</v>
      </c>
      <c r="AE72" s="431">
        <v>10.66</v>
      </c>
      <c r="AF72" s="452">
        <v>10.54</v>
      </c>
      <c r="AG72" s="410"/>
      <c r="AH72" s="410"/>
    </row>
    <row r="73" spans="22:34" ht="13.8" thickBot="1">
      <c r="V73" s="6" t="s">
        <v>2204</v>
      </c>
      <c r="W73" s="4" t="s">
        <v>531</v>
      </c>
      <c r="X73" s="2"/>
      <c r="Y73" s="428" t="s">
        <v>509</v>
      </c>
      <c r="Z73" s="429">
        <v>0.12</v>
      </c>
      <c r="AA73" s="470" t="s">
        <v>333</v>
      </c>
      <c r="AB73" s="431" t="s">
        <v>532</v>
      </c>
      <c r="AC73" s="452" t="str">
        <f t="shared" si="1"/>
        <v>神奈川県横須賀市</v>
      </c>
      <c r="AD73" s="453">
        <v>10.84</v>
      </c>
      <c r="AE73" s="431">
        <v>10.66</v>
      </c>
      <c r="AF73" s="452">
        <v>10.54</v>
      </c>
      <c r="AG73" s="410"/>
      <c r="AH73" s="410"/>
    </row>
    <row r="74" spans="22:34" ht="13.8" thickBot="1">
      <c r="V74" s="6" t="s">
        <v>2204</v>
      </c>
      <c r="W74" s="4" t="s">
        <v>533</v>
      </c>
      <c r="X74" s="2"/>
      <c r="Y74" s="428" t="s">
        <v>509</v>
      </c>
      <c r="Z74" s="429">
        <v>0.12</v>
      </c>
      <c r="AA74" s="470" t="s">
        <v>333</v>
      </c>
      <c r="AB74" s="431" t="s">
        <v>534</v>
      </c>
      <c r="AC74" s="452" t="str">
        <f t="shared" si="1"/>
        <v>神奈川県藤沢市</v>
      </c>
      <c r="AD74" s="453">
        <v>10.84</v>
      </c>
      <c r="AE74" s="431">
        <v>10.66</v>
      </c>
      <c r="AF74" s="452">
        <v>10.54</v>
      </c>
      <c r="AG74" s="410"/>
      <c r="AH74" s="410"/>
    </row>
    <row r="75" spans="22:34" ht="13.8" thickBot="1">
      <c r="V75" s="6" t="s">
        <v>2204</v>
      </c>
      <c r="W75" s="4" t="s">
        <v>535</v>
      </c>
      <c r="X75" s="2"/>
      <c r="Y75" s="428" t="s">
        <v>509</v>
      </c>
      <c r="Z75" s="429">
        <v>0.12</v>
      </c>
      <c r="AA75" s="470" t="s">
        <v>333</v>
      </c>
      <c r="AB75" s="431" t="s">
        <v>536</v>
      </c>
      <c r="AC75" s="452" t="str">
        <f t="shared" si="1"/>
        <v>神奈川県逗子市</v>
      </c>
      <c r="AD75" s="453">
        <v>10.84</v>
      </c>
      <c r="AE75" s="431">
        <v>10.66</v>
      </c>
      <c r="AF75" s="452">
        <v>10.54</v>
      </c>
      <c r="AG75" s="410"/>
      <c r="AH75" s="410"/>
    </row>
    <row r="76" spans="22:34" ht="13.8" thickBot="1">
      <c r="V76" s="6" t="s">
        <v>2204</v>
      </c>
      <c r="W76" s="4" t="s">
        <v>537</v>
      </c>
      <c r="X76" s="2"/>
      <c r="Y76" s="428" t="s">
        <v>509</v>
      </c>
      <c r="Z76" s="429">
        <v>0.12</v>
      </c>
      <c r="AA76" s="470" t="s">
        <v>333</v>
      </c>
      <c r="AB76" s="431" t="s">
        <v>538</v>
      </c>
      <c r="AC76" s="452" t="str">
        <f t="shared" si="1"/>
        <v>神奈川県三浦市</v>
      </c>
      <c r="AD76" s="453">
        <v>10.84</v>
      </c>
      <c r="AE76" s="431">
        <v>10.66</v>
      </c>
      <c r="AF76" s="452">
        <v>10.54</v>
      </c>
      <c r="AG76" s="410"/>
      <c r="AH76" s="410"/>
    </row>
    <row r="77" spans="22:34" ht="13.8" thickBot="1">
      <c r="V77" s="6" t="s">
        <v>2204</v>
      </c>
      <c r="W77" s="4" t="s">
        <v>539</v>
      </c>
      <c r="X77" s="2"/>
      <c r="Y77" s="428" t="s">
        <v>509</v>
      </c>
      <c r="Z77" s="429">
        <v>0.12</v>
      </c>
      <c r="AA77" s="470" t="s">
        <v>333</v>
      </c>
      <c r="AB77" s="431" t="s">
        <v>540</v>
      </c>
      <c r="AC77" s="452" t="str">
        <f t="shared" si="1"/>
        <v>神奈川県海老名市</v>
      </c>
      <c r="AD77" s="453">
        <v>10.84</v>
      </c>
      <c r="AE77" s="431">
        <v>10.66</v>
      </c>
      <c r="AF77" s="452">
        <v>10.54</v>
      </c>
      <c r="AG77" s="410"/>
      <c r="AH77" s="410"/>
    </row>
    <row r="78" spans="22:34" ht="13.8" thickBot="1">
      <c r="V78" s="6" t="s">
        <v>2204</v>
      </c>
      <c r="W78" s="4" t="s">
        <v>541</v>
      </c>
      <c r="X78" s="2"/>
      <c r="Y78" s="428" t="s">
        <v>509</v>
      </c>
      <c r="Z78" s="429">
        <v>0.12</v>
      </c>
      <c r="AA78" s="470" t="s">
        <v>388</v>
      </c>
      <c r="AB78" s="431" t="s">
        <v>542</v>
      </c>
      <c r="AC78" s="452" t="str">
        <f t="shared" si="1"/>
        <v>大阪府豊中市</v>
      </c>
      <c r="AD78" s="453">
        <v>10.84</v>
      </c>
      <c r="AE78" s="431">
        <v>10.66</v>
      </c>
      <c r="AF78" s="452">
        <v>10.54</v>
      </c>
      <c r="AG78" s="410"/>
      <c r="AH78" s="410"/>
    </row>
    <row r="79" spans="22:34" ht="13.8" thickBot="1">
      <c r="V79" s="6" t="s">
        <v>2204</v>
      </c>
      <c r="W79" s="4" t="s">
        <v>543</v>
      </c>
      <c r="X79" s="2"/>
      <c r="Y79" s="428" t="s">
        <v>509</v>
      </c>
      <c r="Z79" s="429">
        <v>0.12</v>
      </c>
      <c r="AA79" s="470" t="s">
        <v>388</v>
      </c>
      <c r="AB79" s="431" t="s">
        <v>544</v>
      </c>
      <c r="AC79" s="452" t="str">
        <f t="shared" si="1"/>
        <v>大阪府池田市</v>
      </c>
      <c r="AD79" s="453">
        <v>10.84</v>
      </c>
      <c r="AE79" s="431">
        <v>10.66</v>
      </c>
      <c r="AF79" s="452">
        <v>10.54</v>
      </c>
      <c r="AG79" s="410"/>
      <c r="AH79" s="410"/>
    </row>
    <row r="80" spans="22:34" ht="13.8" thickBot="1">
      <c r="V80" s="6" t="s">
        <v>2204</v>
      </c>
      <c r="W80" s="4" t="s">
        <v>545</v>
      </c>
      <c r="X80" s="2"/>
      <c r="Y80" s="428" t="s">
        <v>509</v>
      </c>
      <c r="Z80" s="429">
        <v>0.12</v>
      </c>
      <c r="AA80" s="470" t="s">
        <v>388</v>
      </c>
      <c r="AB80" s="431" t="s">
        <v>546</v>
      </c>
      <c r="AC80" s="452" t="str">
        <f t="shared" si="1"/>
        <v>大阪府吹田市</v>
      </c>
      <c r="AD80" s="453">
        <v>10.84</v>
      </c>
      <c r="AE80" s="431">
        <v>10.66</v>
      </c>
      <c r="AF80" s="452">
        <v>10.54</v>
      </c>
      <c r="AG80" s="410"/>
      <c r="AH80" s="410"/>
    </row>
    <row r="81" spans="22:34" ht="13.8" thickBot="1">
      <c r="V81" s="6" t="s">
        <v>2204</v>
      </c>
      <c r="W81" s="4" t="s">
        <v>547</v>
      </c>
      <c r="X81" s="2"/>
      <c r="Y81" s="428" t="s">
        <v>509</v>
      </c>
      <c r="Z81" s="429">
        <v>0.12</v>
      </c>
      <c r="AA81" s="470" t="s">
        <v>388</v>
      </c>
      <c r="AB81" s="431" t="s">
        <v>548</v>
      </c>
      <c r="AC81" s="452" t="str">
        <f t="shared" si="1"/>
        <v>大阪府高槻市</v>
      </c>
      <c r="AD81" s="453">
        <v>10.84</v>
      </c>
      <c r="AE81" s="431">
        <v>10.66</v>
      </c>
      <c r="AF81" s="452">
        <v>10.54</v>
      </c>
      <c r="AG81" s="410"/>
      <c r="AH81" s="410"/>
    </row>
    <row r="82" spans="22:34" ht="13.8" thickBot="1">
      <c r="V82" s="6" t="s">
        <v>2204</v>
      </c>
      <c r="W82" s="4" t="s">
        <v>549</v>
      </c>
      <c r="X82" s="2"/>
      <c r="Y82" s="428" t="s">
        <v>509</v>
      </c>
      <c r="Z82" s="429">
        <v>0.12</v>
      </c>
      <c r="AA82" s="470" t="s">
        <v>388</v>
      </c>
      <c r="AB82" s="431" t="s">
        <v>550</v>
      </c>
      <c r="AC82" s="452" t="str">
        <f t="shared" si="1"/>
        <v>大阪府寝屋川市</v>
      </c>
      <c r="AD82" s="453">
        <v>10.84</v>
      </c>
      <c r="AE82" s="431">
        <v>10.66</v>
      </c>
      <c r="AF82" s="452">
        <v>10.54</v>
      </c>
      <c r="AG82" s="410"/>
      <c r="AH82" s="410"/>
    </row>
    <row r="83" spans="22:34" ht="13.8" thickBot="1">
      <c r="V83" s="6" t="s">
        <v>2204</v>
      </c>
      <c r="W83" s="4" t="s">
        <v>551</v>
      </c>
      <c r="X83" s="2"/>
      <c r="Y83" s="428" t="s">
        <v>509</v>
      </c>
      <c r="Z83" s="429">
        <v>0.12</v>
      </c>
      <c r="AA83" s="470" t="s">
        <v>388</v>
      </c>
      <c r="AB83" s="431" t="s">
        <v>552</v>
      </c>
      <c r="AC83" s="452" t="str">
        <f t="shared" si="1"/>
        <v>大阪府箕面市</v>
      </c>
      <c r="AD83" s="453">
        <v>10.84</v>
      </c>
      <c r="AE83" s="431">
        <v>10.66</v>
      </c>
      <c r="AF83" s="452">
        <v>10.54</v>
      </c>
      <c r="AG83" s="410"/>
      <c r="AH83" s="410"/>
    </row>
    <row r="84" spans="22:34" ht="13.8" thickBot="1">
      <c r="V84" s="6" t="s">
        <v>2204</v>
      </c>
      <c r="W84" s="4" t="s">
        <v>553</v>
      </c>
      <c r="X84" s="2"/>
      <c r="Y84" s="428" t="s">
        <v>509</v>
      </c>
      <c r="Z84" s="429">
        <v>0.12</v>
      </c>
      <c r="AA84" s="470" t="s">
        <v>388</v>
      </c>
      <c r="AB84" s="431" t="s">
        <v>554</v>
      </c>
      <c r="AC84" s="452" t="str">
        <f t="shared" si="1"/>
        <v>大阪府四條畷市</v>
      </c>
      <c r="AD84" s="453">
        <v>10.84</v>
      </c>
      <c r="AE84" s="431">
        <v>10.66</v>
      </c>
      <c r="AF84" s="452">
        <v>10.54</v>
      </c>
      <c r="AG84" s="410"/>
      <c r="AH84" s="410"/>
    </row>
    <row r="85" spans="22:34" ht="13.8" thickBot="1">
      <c r="V85" s="6" t="s">
        <v>2204</v>
      </c>
      <c r="W85" s="4" t="s">
        <v>555</v>
      </c>
      <c r="X85" s="2"/>
      <c r="Y85" s="437" t="s">
        <v>509</v>
      </c>
      <c r="Z85" s="438">
        <v>0.12</v>
      </c>
      <c r="AA85" s="471" t="s">
        <v>392</v>
      </c>
      <c r="AB85" s="440" t="s">
        <v>556</v>
      </c>
      <c r="AC85" s="460" t="str">
        <f t="shared" si="1"/>
        <v>兵庫県神戸市</v>
      </c>
      <c r="AD85" s="459">
        <v>10.84</v>
      </c>
      <c r="AE85" s="440">
        <v>10.66</v>
      </c>
      <c r="AF85" s="460">
        <v>10.54</v>
      </c>
      <c r="AG85" s="410"/>
      <c r="AH85" s="410"/>
    </row>
    <row r="86" spans="22:34" ht="13.8" thickBot="1">
      <c r="V86" s="6" t="s">
        <v>2204</v>
      </c>
      <c r="W86" s="4" t="s">
        <v>557</v>
      </c>
      <c r="X86" s="2"/>
      <c r="Y86" s="420" t="s">
        <v>558</v>
      </c>
      <c r="Z86" s="421">
        <v>0.1</v>
      </c>
      <c r="AA86" s="469" t="s">
        <v>308</v>
      </c>
      <c r="AB86" s="423" t="s">
        <v>559</v>
      </c>
      <c r="AC86" s="424" t="str">
        <f t="shared" si="1"/>
        <v>茨城県水戸市</v>
      </c>
      <c r="AD86" s="472">
        <v>10.7</v>
      </c>
      <c r="AE86" s="448">
        <v>10.55</v>
      </c>
      <c r="AF86" s="449">
        <v>10.45</v>
      </c>
      <c r="AG86" s="410"/>
      <c r="AH86" s="410"/>
    </row>
    <row r="87" spans="22:34" ht="13.8" thickBot="1">
      <c r="V87" s="6" t="s">
        <v>2204</v>
      </c>
      <c r="W87" s="4" t="s">
        <v>560</v>
      </c>
      <c r="X87" s="2"/>
      <c r="Y87" s="428" t="s">
        <v>558</v>
      </c>
      <c r="Z87" s="429">
        <v>0.1</v>
      </c>
      <c r="AA87" s="470" t="s">
        <v>308</v>
      </c>
      <c r="AB87" s="431" t="s">
        <v>561</v>
      </c>
      <c r="AC87" s="432" t="str">
        <f t="shared" si="1"/>
        <v>茨城県日立市</v>
      </c>
      <c r="AD87" s="453">
        <v>10.7</v>
      </c>
      <c r="AE87" s="431">
        <v>10.55</v>
      </c>
      <c r="AF87" s="452">
        <v>10.45</v>
      </c>
      <c r="AG87" s="410"/>
      <c r="AH87" s="410"/>
    </row>
    <row r="88" spans="22:34" ht="13.8" thickBot="1">
      <c r="V88" s="6" t="s">
        <v>2204</v>
      </c>
      <c r="W88" s="4" t="s">
        <v>562</v>
      </c>
      <c r="X88" s="2"/>
      <c r="Y88" s="428" t="s">
        <v>558</v>
      </c>
      <c r="Z88" s="429">
        <v>0.1</v>
      </c>
      <c r="AA88" s="470" t="s">
        <v>308</v>
      </c>
      <c r="AB88" s="431" t="s">
        <v>563</v>
      </c>
      <c r="AC88" s="432" t="str">
        <f t="shared" si="1"/>
        <v>茨城県龍ケ崎市</v>
      </c>
      <c r="AD88" s="453">
        <v>10.7</v>
      </c>
      <c r="AE88" s="431">
        <v>10.55</v>
      </c>
      <c r="AF88" s="452">
        <v>10.45</v>
      </c>
      <c r="AG88" s="410"/>
      <c r="AH88" s="410"/>
    </row>
    <row r="89" spans="22:34" ht="13.8" thickBot="1">
      <c r="V89" s="6" t="s">
        <v>2204</v>
      </c>
      <c r="W89" s="4" t="s">
        <v>564</v>
      </c>
      <c r="X89" s="2"/>
      <c r="Y89" s="428" t="s">
        <v>558</v>
      </c>
      <c r="Z89" s="429">
        <v>0.1</v>
      </c>
      <c r="AA89" s="470" t="s">
        <v>308</v>
      </c>
      <c r="AB89" s="431" t="s">
        <v>565</v>
      </c>
      <c r="AC89" s="432" t="str">
        <f t="shared" si="1"/>
        <v>茨城県取手市</v>
      </c>
      <c r="AD89" s="453">
        <v>10.7</v>
      </c>
      <c r="AE89" s="431">
        <v>10.55</v>
      </c>
      <c r="AF89" s="452">
        <v>10.45</v>
      </c>
      <c r="AG89" s="410"/>
      <c r="AH89" s="410"/>
    </row>
    <row r="90" spans="22:34" ht="13.8" thickBot="1">
      <c r="V90" s="6" t="s">
        <v>2204</v>
      </c>
      <c r="W90" s="4" t="s">
        <v>566</v>
      </c>
      <c r="X90" s="2"/>
      <c r="Y90" s="428" t="s">
        <v>558</v>
      </c>
      <c r="Z90" s="429">
        <v>0.1</v>
      </c>
      <c r="AA90" s="470" t="s">
        <v>308</v>
      </c>
      <c r="AB90" s="431" t="s">
        <v>567</v>
      </c>
      <c r="AC90" s="432" t="str">
        <f t="shared" si="1"/>
        <v>茨城県つくば市</v>
      </c>
      <c r="AD90" s="453">
        <v>10.7</v>
      </c>
      <c r="AE90" s="431">
        <v>10.55</v>
      </c>
      <c r="AF90" s="452">
        <v>10.45</v>
      </c>
      <c r="AG90" s="410"/>
      <c r="AH90" s="410"/>
    </row>
    <row r="91" spans="22:34" ht="13.8" thickBot="1">
      <c r="V91" s="6" t="s">
        <v>2204</v>
      </c>
      <c r="W91" s="4" t="s">
        <v>568</v>
      </c>
      <c r="X91" s="2"/>
      <c r="Y91" s="428" t="s">
        <v>558</v>
      </c>
      <c r="Z91" s="429">
        <v>0.1</v>
      </c>
      <c r="AA91" s="470" t="s">
        <v>308</v>
      </c>
      <c r="AB91" s="431" t="s">
        <v>569</v>
      </c>
      <c r="AC91" s="432" t="str">
        <f t="shared" si="1"/>
        <v>茨城県守谷市</v>
      </c>
      <c r="AD91" s="453">
        <v>10.7</v>
      </c>
      <c r="AE91" s="431">
        <v>10.55</v>
      </c>
      <c r="AF91" s="452">
        <v>10.45</v>
      </c>
      <c r="AG91" s="410"/>
      <c r="AH91" s="410"/>
    </row>
    <row r="92" spans="22:34" ht="13.8" thickBot="1">
      <c r="V92" s="6" t="s">
        <v>2204</v>
      </c>
      <c r="W92" s="4" t="s">
        <v>570</v>
      </c>
      <c r="X92" s="2"/>
      <c r="Y92" s="428" t="s">
        <v>558</v>
      </c>
      <c r="Z92" s="429">
        <v>0.1</v>
      </c>
      <c r="AA92" s="470" t="s">
        <v>321</v>
      </c>
      <c r="AB92" s="431" t="s">
        <v>571</v>
      </c>
      <c r="AC92" s="432" t="str">
        <f t="shared" si="1"/>
        <v>埼玉県川口市</v>
      </c>
      <c r="AD92" s="453">
        <v>10.7</v>
      </c>
      <c r="AE92" s="431">
        <v>10.55</v>
      </c>
      <c r="AF92" s="452">
        <v>10.45</v>
      </c>
      <c r="AG92" s="410"/>
      <c r="AH92" s="410"/>
    </row>
    <row r="93" spans="22:34" ht="13.8" thickBot="1">
      <c r="V93" s="6" t="s">
        <v>2204</v>
      </c>
      <c r="W93" s="4" t="s">
        <v>572</v>
      </c>
      <c r="X93" s="2"/>
      <c r="Y93" s="428" t="s">
        <v>558</v>
      </c>
      <c r="Z93" s="429">
        <v>0.1</v>
      </c>
      <c r="AA93" s="470" t="s">
        <v>321</v>
      </c>
      <c r="AB93" s="431" t="s">
        <v>573</v>
      </c>
      <c r="AC93" s="432" t="str">
        <f t="shared" si="1"/>
        <v>埼玉県草加市</v>
      </c>
      <c r="AD93" s="453">
        <v>10.7</v>
      </c>
      <c r="AE93" s="431">
        <v>10.55</v>
      </c>
      <c r="AF93" s="452">
        <v>10.45</v>
      </c>
      <c r="AG93" s="410"/>
      <c r="AH93" s="410"/>
    </row>
    <row r="94" spans="22:34" ht="13.8" thickBot="1">
      <c r="V94" s="6" t="s">
        <v>2204</v>
      </c>
      <c r="W94" s="4" t="s">
        <v>574</v>
      </c>
      <c r="X94" s="2"/>
      <c r="Y94" s="428" t="s">
        <v>558</v>
      </c>
      <c r="Z94" s="429">
        <v>0.1</v>
      </c>
      <c r="AA94" s="470" t="s">
        <v>321</v>
      </c>
      <c r="AB94" s="431" t="s">
        <v>575</v>
      </c>
      <c r="AC94" s="432" t="str">
        <f t="shared" si="1"/>
        <v>埼玉県戸田市</v>
      </c>
      <c r="AD94" s="453">
        <v>10.7</v>
      </c>
      <c r="AE94" s="431">
        <v>10.55</v>
      </c>
      <c r="AF94" s="452">
        <v>10.45</v>
      </c>
      <c r="AG94" s="410"/>
      <c r="AH94" s="410"/>
    </row>
    <row r="95" spans="22:34" ht="13.8" thickBot="1">
      <c r="V95" s="6" t="s">
        <v>2204</v>
      </c>
      <c r="W95" s="4" t="s">
        <v>576</v>
      </c>
      <c r="X95" s="2"/>
      <c r="Y95" s="428" t="s">
        <v>558</v>
      </c>
      <c r="Z95" s="429">
        <v>0.1</v>
      </c>
      <c r="AA95" s="470" t="s">
        <v>321</v>
      </c>
      <c r="AB95" s="431" t="s">
        <v>577</v>
      </c>
      <c r="AC95" s="432" t="str">
        <f t="shared" si="1"/>
        <v>埼玉県新座市</v>
      </c>
      <c r="AD95" s="453">
        <v>10.7</v>
      </c>
      <c r="AE95" s="431">
        <v>10.55</v>
      </c>
      <c r="AF95" s="452">
        <v>10.45</v>
      </c>
      <c r="AG95" s="410"/>
      <c r="AH95" s="410"/>
    </row>
    <row r="96" spans="22:34" ht="13.8" thickBot="1">
      <c r="V96" s="6" t="s">
        <v>2204</v>
      </c>
      <c r="W96" s="4" t="s">
        <v>578</v>
      </c>
      <c r="X96" s="2"/>
      <c r="Y96" s="428" t="s">
        <v>558</v>
      </c>
      <c r="Z96" s="429">
        <v>0.1</v>
      </c>
      <c r="AA96" s="470" t="s">
        <v>321</v>
      </c>
      <c r="AB96" s="431" t="s">
        <v>579</v>
      </c>
      <c r="AC96" s="432" t="str">
        <f t="shared" si="1"/>
        <v>埼玉県八潮市</v>
      </c>
      <c r="AD96" s="453">
        <v>10.7</v>
      </c>
      <c r="AE96" s="431">
        <v>10.55</v>
      </c>
      <c r="AF96" s="452">
        <v>10.45</v>
      </c>
      <c r="AG96" s="410"/>
      <c r="AH96" s="410"/>
    </row>
    <row r="97" spans="22:34" ht="13.8" thickBot="1">
      <c r="V97" s="6" t="s">
        <v>2204</v>
      </c>
      <c r="W97" s="4" t="s">
        <v>580</v>
      </c>
      <c r="X97" s="2"/>
      <c r="Y97" s="428" t="s">
        <v>558</v>
      </c>
      <c r="Z97" s="429">
        <v>0.1</v>
      </c>
      <c r="AA97" s="470" t="s">
        <v>321</v>
      </c>
      <c r="AB97" s="431" t="s">
        <v>581</v>
      </c>
      <c r="AC97" s="432" t="str">
        <f t="shared" si="1"/>
        <v>埼玉県ふじみ野市</v>
      </c>
      <c r="AD97" s="453">
        <v>10.7</v>
      </c>
      <c r="AE97" s="431">
        <v>10.55</v>
      </c>
      <c r="AF97" s="452">
        <v>10.45</v>
      </c>
      <c r="AG97" s="410"/>
      <c r="AH97" s="410"/>
    </row>
    <row r="98" spans="22:34" ht="13.8" thickBot="1">
      <c r="V98" s="6" t="s">
        <v>2204</v>
      </c>
      <c r="W98" s="4" t="s">
        <v>582</v>
      </c>
      <c r="X98" s="2"/>
      <c r="Y98" s="428" t="s">
        <v>558</v>
      </c>
      <c r="Z98" s="429">
        <v>0.1</v>
      </c>
      <c r="AA98" s="470" t="s">
        <v>326</v>
      </c>
      <c r="AB98" s="431" t="s">
        <v>583</v>
      </c>
      <c r="AC98" s="432" t="str">
        <f t="shared" si="1"/>
        <v>千葉県市川市</v>
      </c>
      <c r="AD98" s="453">
        <v>10.7</v>
      </c>
      <c r="AE98" s="431">
        <v>10.55</v>
      </c>
      <c r="AF98" s="452">
        <v>10.45</v>
      </c>
      <c r="AG98" s="410"/>
      <c r="AH98" s="410"/>
    </row>
    <row r="99" spans="22:34" ht="13.8" thickBot="1">
      <c r="V99" s="6" t="s">
        <v>2204</v>
      </c>
      <c r="W99" s="4" t="s">
        <v>584</v>
      </c>
      <c r="X99" s="2"/>
      <c r="Y99" s="428" t="s">
        <v>558</v>
      </c>
      <c r="Z99" s="429">
        <v>0.1</v>
      </c>
      <c r="AA99" s="470" t="s">
        <v>326</v>
      </c>
      <c r="AB99" s="431" t="s">
        <v>585</v>
      </c>
      <c r="AC99" s="432" t="str">
        <f t="shared" si="1"/>
        <v>千葉県松戸市</v>
      </c>
      <c r="AD99" s="453">
        <v>10.7</v>
      </c>
      <c r="AE99" s="431">
        <v>10.55</v>
      </c>
      <c r="AF99" s="452">
        <v>10.45</v>
      </c>
      <c r="AG99" s="410"/>
      <c r="AH99" s="410"/>
    </row>
    <row r="100" spans="22:34" ht="13.8" thickBot="1">
      <c r="V100" s="6" t="s">
        <v>2204</v>
      </c>
      <c r="W100" s="4" t="s">
        <v>586</v>
      </c>
      <c r="X100" s="2"/>
      <c r="Y100" s="428" t="s">
        <v>558</v>
      </c>
      <c r="Z100" s="429">
        <v>0.1</v>
      </c>
      <c r="AA100" s="470" t="s">
        <v>326</v>
      </c>
      <c r="AB100" s="431" t="s">
        <v>587</v>
      </c>
      <c r="AC100" s="432" t="str">
        <f t="shared" si="1"/>
        <v>千葉県佐倉市</v>
      </c>
      <c r="AD100" s="453">
        <v>10.7</v>
      </c>
      <c r="AE100" s="431">
        <v>10.55</v>
      </c>
      <c r="AF100" s="452">
        <v>10.45</v>
      </c>
      <c r="AG100" s="410"/>
      <c r="AH100" s="410"/>
    </row>
    <row r="101" spans="22:34" ht="13.8" thickBot="1">
      <c r="V101" s="6" t="s">
        <v>2204</v>
      </c>
      <c r="W101" s="4" t="s">
        <v>588</v>
      </c>
      <c r="X101" s="2"/>
      <c r="Y101" s="428" t="s">
        <v>558</v>
      </c>
      <c r="Z101" s="429">
        <v>0.1</v>
      </c>
      <c r="AA101" s="470" t="s">
        <v>326</v>
      </c>
      <c r="AB101" s="431" t="s">
        <v>589</v>
      </c>
      <c r="AC101" s="432" t="str">
        <f t="shared" si="1"/>
        <v>千葉県市原市</v>
      </c>
      <c r="AD101" s="453">
        <v>10.7</v>
      </c>
      <c r="AE101" s="431">
        <v>10.55</v>
      </c>
      <c r="AF101" s="452">
        <v>10.45</v>
      </c>
      <c r="AG101" s="410"/>
      <c r="AH101" s="410"/>
    </row>
    <row r="102" spans="22:34" ht="13.8" thickBot="1">
      <c r="V102" s="6" t="s">
        <v>2204</v>
      </c>
      <c r="W102" s="4" t="s">
        <v>590</v>
      </c>
      <c r="X102" s="2"/>
      <c r="Y102" s="428" t="s">
        <v>558</v>
      </c>
      <c r="Z102" s="429">
        <v>0.1</v>
      </c>
      <c r="AA102" s="470" t="s">
        <v>591</v>
      </c>
      <c r="AB102" s="431" t="s">
        <v>592</v>
      </c>
      <c r="AC102" s="432" t="str">
        <f t="shared" si="1"/>
        <v>千葉県八千代市</v>
      </c>
      <c r="AD102" s="453">
        <v>10.7</v>
      </c>
      <c r="AE102" s="431">
        <v>10.55</v>
      </c>
      <c r="AF102" s="452">
        <v>10.45</v>
      </c>
      <c r="AG102" s="410"/>
      <c r="AH102" s="410"/>
    </row>
    <row r="103" spans="22:34" ht="13.8" thickBot="1">
      <c r="V103" s="6" t="s">
        <v>2204</v>
      </c>
      <c r="W103" s="4" t="s">
        <v>593</v>
      </c>
      <c r="X103" s="2"/>
      <c r="Y103" s="428" t="s">
        <v>558</v>
      </c>
      <c r="Z103" s="429">
        <v>0.1</v>
      </c>
      <c r="AA103" s="470" t="s">
        <v>326</v>
      </c>
      <c r="AB103" s="431" t="s">
        <v>594</v>
      </c>
      <c r="AC103" s="432" t="str">
        <f t="shared" si="1"/>
        <v>千葉県四街道市</v>
      </c>
      <c r="AD103" s="453">
        <v>10.7</v>
      </c>
      <c r="AE103" s="431">
        <v>10.55</v>
      </c>
      <c r="AF103" s="452">
        <v>10.45</v>
      </c>
      <c r="AG103" s="410"/>
      <c r="AH103" s="410"/>
    </row>
    <row r="104" spans="22:34" ht="13.8" thickBot="1">
      <c r="V104" s="6" t="s">
        <v>2204</v>
      </c>
      <c r="W104" s="4" t="s">
        <v>595</v>
      </c>
      <c r="X104" s="2"/>
      <c r="Y104" s="428" t="s">
        <v>558</v>
      </c>
      <c r="Z104" s="429">
        <v>0.1</v>
      </c>
      <c r="AA104" s="470" t="s">
        <v>326</v>
      </c>
      <c r="AB104" s="431" t="s">
        <v>596</v>
      </c>
      <c r="AC104" s="432" t="str">
        <f t="shared" si="1"/>
        <v>千葉県袖ケ浦市</v>
      </c>
      <c r="AD104" s="453">
        <v>10.7</v>
      </c>
      <c r="AE104" s="431">
        <v>10.55</v>
      </c>
      <c r="AF104" s="452">
        <v>10.45</v>
      </c>
      <c r="AG104" s="410"/>
      <c r="AH104" s="410"/>
    </row>
    <row r="105" spans="22:34" ht="13.8" thickBot="1">
      <c r="V105" s="6" t="s">
        <v>2204</v>
      </c>
      <c r="W105" s="4" t="s">
        <v>597</v>
      </c>
      <c r="X105" s="2"/>
      <c r="Y105" s="428" t="s">
        <v>558</v>
      </c>
      <c r="Z105" s="429">
        <v>0.1</v>
      </c>
      <c r="AA105" s="470" t="s">
        <v>326</v>
      </c>
      <c r="AB105" s="431" t="s">
        <v>598</v>
      </c>
      <c r="AC105" s="432" t="str">
        <f t="shared" si="1"/>
        <v>千葉県印西市</v>
      </c>
      <c r="AD105" s="453">
        <v>10.7</v>
      </c>
      <c r="AE105" s="431">
        <v>10.55</v>
      </c>
      <c r="AF105" s="452">
        <v>10.45</v>
      </c>
      <c r="AG105" s="410"/>
      <c r="AH105" s="410"/>
    </row>
    <row r="106" spans="22:34" ht="13.8" thickBot="1">
      <c r="V106" s="6" t="s">
        <v>2204</v>
      </c>
      <c r="W106" s="4" t="s">
        <v>599</v>
      </c>
      <c r="X106" s="2"/>
      <c r="Y106" s="428" t="s">
        <v>558</v>
      </c>
      <c r="Z106" s="429">
        <v>0.1</v>
      </c>
      <c r="AA106" s="470" t="s">
        <v>326</v>
      </c>
      <c r="AB106" s="431" t="s">
        <v>600</v>
      </c>
      <c r="AC106" s="432" t="str">
        <f t="shared" si="1"/>
        <v>千葉県栄町</v>
      </c>
      <c r="AD106" s="453">
        <v>10.7</v>
      </c>
      <c r="AE106" s="431">
        <v>10.55</v>
      </c>
      <c r="AF106" s="452">
        <v>10.45</v>
      </c>
      <c r="AG106" s="410"/>
      <c r="AH106" s="410"/>
    </row>
    <row r="107" spans="22:34" ht="13.8" thickBot="1">
      <c r="V107" s="6" t="s">
        <v>2204</v>
      </c>
      <c r="W107" s="4" t="s">
        <v>601</v>
      </c>
      <c r="X107" s="2"/>
      <c r="Y107" s="428" t="s">
        <v>558</v>
      </c>
      <c r="Z107" s="429">
        <v>0.1</v>
      </c>
      <c r="AA107" s="470" t="s">
        <v>4</v>
      </c>
      <c r="AB107" s="431" t="s">
        <v>602</v>
      </c>
      <c r="AC107" s="432" t="str">
        <f t="shared" si="1"/>
        <v>東京都福生市</v>
      </c>
      <c r="AD107" s="453">
        <v>10.7</v>
      </c>
      <c r="AE107" s="431">
        <v>10.55</v>
      </c>
      <c r="AF107" s="452">
        <v>10.45</v>
      </c>
      <c r="AG107" s="410"/>
      <c r="AH107" s="410"/>
    </row>
    <row r="108" spans="22:34" ht="13.8" thickBot="1">
      <c r="V108" s="6" t="s">
        <v>2204</v>
      </c>
      <c r="W108" s="4" t="s">
        <v>603</v>
      </c>
      <c r="X108" s="2"/>
      <c r="Y108" s="428" t="s">
        <v>558</v>
      </c>
      <c r="Z108" s="429">
        <v>0.1</v>
      </c>
      <c r="AA108" s="470" t="s">
        <v>4</v>
      </c>
      <c r="AB108" s="431" t="s">
        <v>604</v>
      </c>
      <c r="AC108" s="432" t="str">
        <f t="shared" si="1"/>
        <v>東京都あきる野市</v>
      </c>
      <c r="AD108" s="453">
        <v>10.7</v>
      </c>
      <c r="AE108" s="431">
        <v>10.55</v>
      </c>
      <c r="AF108" s="452">
        <v>10.45</v>
      </c>
      <c r="AG108" s="410"/>
      <c r="AH108" s="410"/>
    </row>
    <row r="109" spans="22:34" ht="13.8" thickBot="1">
      <c r="V109" s="6" t="s">
        <v>2204</v>
      </c>
      <c r="W109" s="4" t="s">
        <v>605</v>
      </c>
      <c r="X109" s="2"/>
      <c r="Y109" s="428" t="s">
        <v>558</v>
      </c>
      <c r="Z109" s="429">
        <v>0.1</v>
      </c>
      <c r="AA109" s="470" t="s">
        <v>4</v>
      </c>
      <c r="AB109" s="431" t="s">
        <v>606</v>
      </c>
      <c r="AC109" s="432" t="str">
        <f t="shared" si="1"/>
        <v>東京都日の出町</v>
      </c>
      <c r="AD109" s="453">
        <v>10.7</v>
      </c>
      <c r="AE109" s="431">
        <v>10.55</v>
      </c>
      <c r="AF109" s="452">
        <v>10.45</v>
      </c>
      <c r="AG109" s="410"/>
      <c r="AH109" s="410"/>
    </row>
    <row r="110" spans="22:34" ht="13.8" thickBot="1">
      <c r="V110" s="6" t="s">
        <v>2204</v>
      </c>
      <c r="W110" s="4" t="s">
        <v>607</v>
      </c>
      <c r="X110" s="2"/>
      <c r="Y110" s="428" t="s">
        <v>558</v>
      </c>
      <c r="Z110" s="429">
        <v>0.1</v>
      </c>
      <c r="AA110" s="470" t="s">
        <v>333</v>
      </c>
      <c r="AB110" s="431" t="s">
        <v>608</v>
      </c>
      <c r="AC110" s="432" t="str">
        <f t="shared" si="1"/>
        <v>神奈川県平塚市</v>
      </c>
      <c r="AD110" s="453">
        <v>10.7</v>
      </c>
      <c r="AE110" s="431">
        <v>10.55</v>
      </c>
      <c r="AF110" s="452">
        <v>10.45</v>
      </c>
      <c r="AG110" s="410"/>
      <c r="AH110" s="410"/>
    </row>
    <row r="111" spans="22:34" ht="13.8" thickBot="1">
      <c r="V111" s="6" t="s">
        <v>2204</v>
      </c>
      <c r="W111" s="4" t="s">
        <v>609</v>
      </c>
      <c r="X111" s="2"/>
      <c r="Y111" s="428" t="s">
        <v>558</v>
      </c>
      <c r="Z111" s="429">
        <v>0.1</v>
      </c>
      <c r="AA111" s="470" t="s">
        <v>333</v>
      </c>
      <c r="AB111" s="431" t="s">
        <v>610</v>
      </c>
      <c r="AC111" s="432" t="str">
        <f t="shared" si="1"/>
        <v>神奈川県小田原市</v>
      </c>
      <c r="AD111" s="453">
        <v>10.7</v>
      </c>
      <c r="AE111" s="431">
        <v>10.55</v>
      </c>
      <c r="AF111" s="452">
        <v>10.45</v>
      </c>
      <c r="AG111" s="410"/>
      <c r="AH111" s="410"/>
    </row>
    <row r="112" spans="22:34" ht="13.8" thickBot="1">
      <c r="V112" s="6" t="s">
        <v>2204</v>
      </c>
      <c r="W112" s="4" t="s">
        <v>611</v>
      </c>
      <c r="X112" s="2"/>
      <c r="Y112" s="428" t="s">
        <v>558</v>
      </c>
      <c r="Z112" s="429">
        <v>0.1</v>
      </c>
      <c r="AA112" s="470" t="s">
        <v>333</v>
      </c>
      <c r="AB112" s="431" t="s">
        <v>612</v>
      </c>
      <c r="AC112" s="432" t="str">
        <f t="shared" si="1"/>
        <v>神奈川県茅ヶ崎市</v>
      </c>
      <c r="AD112" s="453">
        <v>10.7</v>
      </c>
      <c r="AE112" s="431">
        <v>10.55</v>
      </c>
      <c r="AF112" s="452">
        <v>10.45</v>
      </c>
      <c r="AG112" s="410"/>
      <c r="AH112" s="410"/>
    </row>
    <row r="113" spans="22:34" ht="13.8" thickBot="1">
      <c r="V113" s="6" t="s">
        <v>2204</v>
      </c>
      <c r="W113" s="4" t="s">
        <v>613</v>
      </c>
      <c r="X113" s="2"/>
      <c r="Y113" s="428" t="s">
        <v>558</v>
      </c>
      <c r="Z113" s="429">
        <v>0.1</v>
      </c>
      <c r="AA113" s="470" t="s">
        <v>333</v>
      </c>
      <c r="AB113" s="431" t="s">
        <v>614</v>
      </c>
      <c r="AC113" s="432" t="str">
        <f t="shared" si="1"/>
        <v>神奈川県大和市</v>
      </c>
      <c r="AD113" s="453">
        <v>10.7</v>
      </c>
      <c r="AE113" s="431">
        <v>10.55</v>
      </c>
      <c r="AF113" s="452">
        <v>10.45</v>
      </c>
      <c r="AG113" s="410"/>
      <c r="AH113" s="410"/>
    </row>
    <row r="114" spans="22:34" ht="13.8" thickBot="1">
      <c r="V114" s="6" t="s">
        <v>2204</v>
      </c>
      <c r="W114" s="4" t="s">
        <v>615</v>
      </c>
      <c r="X114" s="2"/>
      <c r="Y114" s="428" t="s">
        <v>558</v>
      </c>
      <c r="Z114" s="429">
        <v>0.1</v>
      </c>
      <c r="AA114" s="470" t="s">
        <v>333</v>
      </c>
      <c r="AB114" s="431" t="s">
        <v>616</v>
      </c>
      <c r="AC114" s="432" t="str">
        <f t="shared" si="1"/>
        <v>神奈川県伊勢原市</v>
      </c>
      <c r="AD114" s="453">
        <v>10.7</v>
      </c>
      <c r="AE114" s="431">
        <v>10.55</v>
      </c>
      <c r="AF114" s="452">
        <v>10.45</v>
      </c>
      <c r="AG114" s="410"/>
      <c r="AH114" s="410"/>
    </row>
    <row r="115" spans="22:34" ht="13.8" thickBot="1">
      <c r="V115" s="6" t="s">
        <v>2204</v>
      </c>
      <c r="W115" s="4" t="s">
        <v>617</v>
      </c>
      <c r="X115" s="2"/>
      <c r="Y115" s="428" t="s">
        <v>558</v>
      </c>
      <c r="Z115" s="429">
        <v>0.1</v>
      </c>
      <c r="AA115" s="470" t="s">
        <v>333</v>
      </c>
      <c r="AB115" s="431" t="s">
        <v>618</v>
      </c>
      <c r="AC115" s="432" t="str">
        <f t="shared" si="1"/>
        <v>神奈川県座間市</v>
      </c>
      <c r="AD115" s="453">
        <v>10.7</v>
      </c>
      <c r="AE115" s="431">
        <v>10.55</v>
      </c>
      <c r="AF115" s="452">
        <v>10.45</v>
      </c>
      <c r="AG115" s="410"/>
      <c r="AH115" s="410"/>
    </row>
    <row r="116" spans="22:34" ht="13.8" thickBot="1">
      <c r="V116" s="6" t="s">
        <v>2204</v>
      </c>
      <c r="W116" s="4" t="s">
        <v>619</v>
      </c>
      <c r="X116" s="2"/>
      <c r="Y116" s="428" t="s">
        <v>558</v>
      </c>
      <c r="Z116" s="429">
        <v>0.1</v>
      </c>
      <c r="AA116" s="470" t="s">
        <v>333</v>
      </c>
      <c r="AB116" s="431" t="s">
        <v>620</v>
      </c>
      <c r="AC116" s="432" t="str">
        <f t="shared" si="1"/>
        <v>神奈川県綾瀬市</v>
      </c>
      <c r="AD116" s="453">
        <v>10.7</v>
      </c>
      <c r="AE116" s="431">
        <v>10.55</v>
      </c>
      <c r="AF116" s="452">
        <v>10.45</v>
      </c>
      <c r="AG116" s="410"/>
      <c r="AH116" s="410"/>
    </row>
    <row r="117" spans="22:34" ht="13.8" thickBot="1">
      <c r="V117" s="6" t="s">
        <v>2204</v>
      </c>
      <c r="W117" s="4" t="s">
        <v>621</v>
      </c>
      <c r="X117" s="2"/>
      <c r="Y117" s="428" t="s">
        <v>558</v>
      </c>
      <c r="Z117" s="429">
        <v>0.1</v>
      </c>
      <c r="AA117" s="470" t="s">
        <v>333</v>
      </c>
      <c r="AB117" s="431" t="s">
        <v>622</v>
      </c>
      <c r="AC117" s="432" t="str">
        <f t="shared" si="1"/>
        <v>神奈川県葉山町</v>
      </c>
      <c r="AD117" s="453">
        <v>10.7</v>
      </c>
      <c r="AE117" s="431">
        <v>10.55</v>
      </c>
      <c r="AF117" s="452">
        <v>10.45</v>
      </c>
      <c r="AG117" s="410"/>
      <c r="AH117" s="410"/>
    </row>
    <row r="118" spans="22:34" ht="13.8" thickBot="1">
      <c r="V118" s="6" t="s">
        <v>2204</v>
      </c>
      <c r="W118" s="4" t="s">
        <v>623</v>
      </c>
      <c r="X118" s="2"/>
      <c r="Y118" s="428" t="s">
        <v>558</v>
      </c>
      <c r="Z118" s="429">
        <v>0.1</v>
      </c>
      <c r="AA118" s="470" t="s">
        <v>333</v>
      </c>
      <c r="AB118" s="431" t="s">
        <v>624</v>
      </c>
      <c r="AC118" s="432" t="str">
        <f t="shared" si="1"/>
        <v>神奈川県寒川町</v>
      </c>
      <c r="AD118" s="453">
        <v>10.7</v>
      </c>
      <c r="AE118" s="431">
        <v>10.55</v>
      </c>
      <c r="AF118" s="452">
        <v>10.45</v>
      </c>
      <c r="AG118" s="410"/>
      <c r="AH118" s="410"/>
    </row>
    <row r="119" spans="22:34" ht="13.8" thickBot="1">
      <c r="V119" s="6" t="s">
        <v>2204</v>
      </c>
      <c r="W119" s="4" t="s">
        <v>625</v>
      </c>
      <c r="X119" s="2"/>
      <c r="Y119" s="428" t="s">
        <v>558</v>
      </c>
      <c r="Z119" s="429">
        <v>0.1</v>
      </c>
      <c r="AA119" s="470" t="s">
        <v>333</v>
      </c>
      <c r="AB119" s="431" t="s">
        <v>626</v>
      </c>
      <c r="AC119" s="432" t="str">
        <f t="shared" si="1"/>
        <v>神奈川県愛川町</v>
      </c>
      <c r="AD119" s="453">
        <v>10.7</v>
      </c>
      <c r="AE119" s="431">
        <v>10.55</v>
      </c>
      <c r="AF119" s="452">
        <v>10.45</v>
      </c>
      <c r="AG119" s="410"/>
      <c r="AH119" s="410"/>
    </row>
    <row r="120" spans="22:34" ht="13.8" thickBot="1">
      <c r="V120" s="6" t="s">
        <v>2204</v>
      </c>
      <c r="W120" s="4" t="s">
        <v>627</v>
      </c>
      <c r="X120" s="2"/>
      <c r="Y120" s="428" t="s">
        <v>558</v>
      </c>
      <c r="Z120" s="429">
        <v>0.1</v>
      </c>
      <c r="AA120" s="470" t="s">
        <v>628</v>
      </c>
      <c r="AB120" s="431" t="s">
        <v>629</v>
      </c>
      <c r="AC120" s="432" t="str">
        <f t="shared" si="1"/>
        <v>愛知県知立市</v>
      </c>
      <c r="AD120" s="453">
        <v>10.7</v>
      </c>
      <c r="AE120" s="431">
        <v>10.55</v>
      </c>
      <c r="AF120" s="452">
        <v>10.45</v>
      </c>
      <c r="AG120" s="410"/>
      <c r="AH120" s="410"/>
    </row>
    <row r="121" spans="22:34" ht="13.8" thickBot="1">
      <c r="V121" s="6" t="s">
        <v>2204</v>
      </c>
      <c r="W121" s="4" t="s">
        <v>630</v>
      </c>
      <c r="X121" s="2"/>
      <c r="Y121" s="428" t="s">
        <v>558</v>
      </c>
      <c r="Z121" s="429">
        <v>0.1</v>
      </c>
      <c r="AA121" s="470" t="s">
        <v>628</v>
      </c>
      <c r="AB121" s="431" t="s">
        <v>631</v>
      </c>
      <c r="AC121" s="432" t="str">
        <f t="shared" si="1"/>
        <v>愛知県豊明市</v>
      </c>
      <c r="AD121" s="453">
        <v>10.7</v>
      </c>
      <c r="AE121" s="431">
        <v>10.55</v>
      </c>
      <c r="AF121" s="452">
        <v>10.45</v>
      </c>
      <c r="AG121" s="410"/>
      <c r="AH121" s="410"/>
    </row>
    <row r="122" spans="22:34" ht="13.8" thickBot="1">
      <c r="V122" s="6" t="s">
        <v>2204</v>
      </c>
      <c r="W122" s="4" t="s">
        <v>632</v>
      </c>
      <c r="X122" s="2"/>
      <c r="Y122" s="428" t="s">
        <v>558</v>
      </c>
      <c r="Z122" s="429">
        <v>0.1</v>
      </c>
      <c r="AA122" s="470" t="s">
        <v>628</v>
      </c>
      <c r="AB122" s="431" t="s">
        <v>633</v>
      </c>
      <c r="AC122" s="432" t="str">
        <f t="shared" si="1"/>
        <v>愛知県みよし市</v>
      </c>
      <c r="AD122" s="453">
        <v>10.7</v>
      </c>
      <c r="AE122" s="431">
        <v>10.55</v>
      </c>
      <c r="AF122" s="452">
        <v>10.45</v>
      </c>
      <c r="AG122" s="410"/>
      <c r="AH122" s="410"/>
    </row>
    <row r="123" spans="22:34" ht="13.8" thickBot="1">
      <c r="V123" s="6" t="s">
        <v>2204</v>
      </c>
      <c r="W123" s="4" t="s">
        <v>634</v>
      </c>
      <c r="X123" s="2"/>
      <c r="Y123" s="428" t="s">
        <v>558</v>
      </c>
      <c r="Z123" s="429">
        <v>0.1</v>
      </c>
      <c r="AA123" s="470" t="s">
        <v>380</v>
      </c>
      <c r="AB123" s="431" t="s">
        <v>635</v>
      </c>
      <c r="AC123" s="432" t="str">
        <f t="shared" si="1"/>
        <v>滋賀県大津市</v>
      </c>
      <c r="AD123" s="453">
        <v>10.7</v>
      </c>
      <c r="AE123" s="431">
        <v>10.55</v>
      </c>
      <c r="AF123" s="452">
        <v>10.45</v>
      </c>
      <c r="AG123" s="410"/>
      <c r="AH123" s="410"/>
    </row>
    <row r="124" spans="22:34" ht="13.8" thickBot="1">
      <c r="V124" s="6" t="s">
        <v>2204</v>
      </c>
      <c r="W124" s="4" t="s">
        <v>636</v>
      </c>
      <c r="X124" s="2"/>
      <c r="Y124" s="428" t="s">
        <v>558</v>
      </c>
      <c r="Z124" s="429">
        <v>0.1</v>
      </c>
      <c r="AA124" s="470" t="s">
        <v>380</v>
      </c>
      <c r="AB124" s="431" t="s">
        <v>637</v>
      </c>
      <c r="AC124" s="432" t="str">
        <f t="shared" si="1"/>
        <v>滋賀県草津市</v>
      </c>
      <c r="AD124" s="453">
        <v>10.7</v>
      </c>
      <c r="AE124" s="431">
        <v>10.55</v>
      </c>
      <c r="AF124" s="452">
        <v>10.45</v>
      </c>
      <c r="AG124" s="410"/>
      <c r="AH124" s="410"/>
    </row>
    <row r="125" spans="22:34" ht="13.8" thickBot="1">
      <c r="V125" s="6" t="s">
        <v>2204</v>
      </c>
      <c r="W125" s="4" t="s">
        <v>638</v>
      </c>
      <c r="X125" s="2"/>
      <c r="Y125" s="428" t="s">
        <v>558</v>
      </c>
      <c r="Z125" s="429">
        <v>0.1</v>
      </c>
      <c r="AA125" s="470" t="s">
        <v>380</v>
      </c>
      <c r="AB125" s="431" t="s">
        <v>639</v>
      </c>
      <c r="AC125" s="432" t="str">
        <f t="shared" si="1"/>
        <v>滋賀県栗東市</v>
      </c>
      <c r="AD125" s="453">
        <v>10.7</v>
      </c>
      <c r="AE125" s="431">
        <v>10.55</v>
      </c>
      <c r="AF125" s="452">
        <v>10.45</v>
      </c>
      <c r="AG125" s="410"/>
      <c r="AH125" s="410"/>
    </row>
    <row r="126" spans="22:34" ht="13.8" thickBot="1">
      <c r="V126" s="6" t="s">
        <v>2204</v>
      </c>
      <c r="W126" s="4" t="s">
        <v>640</v>
      </c>
      <c r="X126" s="2"/>
      <c r="Y126" s="428" t="s">
        <v>558</v>
      </c>
      <c r="Z126" s="429">
        <v>0.1</v>
      </c>
      <c r="AA126" s="470" t="s">
        <v>384</v>
      </c>
      <c r="AB126" s="431" t="s">
        <v>641</v>
      </c>
      <c r="AC126" s="432" t="str">
        <f t="shared" si="1"/>
        <v>京都府京都市</v>
      </c>
      <c r="AD126" s="453">
        <v>10.7</v>
      </c>
      <c r="AE126" s="431">
        <v>10.55</v>
      </c>
      <c r="AF126" s="452">
        <v>10.45</v>
      </c>
      <c r="AG126" s="410"/>
      <c r="AH126" s="410"/>
    </row>
    <row r="127" spans="22:34" ht="13.8" thickBot="1">
      <c r="V127" s="6" t="s">
        <v>2204</v>
      </c>
      <c r="W127" s="4" t="s">
        <v>642</v>
      </c>
      <c r="X127" s="2"/>
      <c r="Y127" s="428" t="s">
        <v>558</v>
      </c>
      <c r="Z127" s="429">
        <v>0.1</v>
      </c>
      <c r="AA127" s="470" t="s">
        <v>384</v>
      </c>
      <c r="AB127" s="431" t="s">
        <v>643</v>
      </c>
      <c r="AC127" s="432" t="str">
        <f t="shared" si="1"/>
        <v>京都府長岡京市</v>
      </c>
      <c r="AD127" s="453">
        <v>10.7</v>
      </c>
      <c r="AE127" s="431">
        <v>10.55</v>
      </c>
      <c r="AF127" s="452">
        <v>10.45</v>
      </c>
      <c r="AG127" s="410"/>
      <c r="AH127" s="410"/>
    </row>
    <row r="128" spans="22:34" ht="13.8" thickBot="1">
      <c r="V128" s="6" t="s">
        <v>2204</v>
      </c>
      <c r="W128" s="4" t="s">
        <v>644</v>
      </c>
      <c r="X128" s="2"/>
      <c r="Y128" s="428" t="s">
        <v>558</v>
      </c>
      <c r="Z128" s="429">
        <v>0.1</v>
      </c>
      <c r="AA128" s="470" t="s">
        <v>388</v>
      </c>
      <c r="AB128" s="431" t="s">
        <v>645</v>
      </c>
      <c r="AC128" s="432" t="str">
        <f t="shared" si="1"/>
        <v>大阪府堺市</v>
      </c>
      <c r="AD128" s="453">
        <v>10.7</v>
      </c>
      <c r="AE128" s="431">
        <v>10.55</v>
      </c>
      <c r="AF128" s="452">
        <v>10.45</v>
      </c>
      <c r="AG128" s="410"/>
      <c r="AH128" s="410"/>
    </row>
    <row r="129" spans="22:34" ht="13.8" thickBot="1">
      <c r="V129" s="6" t="s">
        <v>2204</v>
      </c>
      <c r="W129" s="4" t="s">
        <v>646</v>
      </c>
      <c r="X129" s="2"/>
      <c r="Y129" s="428" t="s">
        <v>558</v>
      </c>
      <c r="Z129" s="429">
        <v>0.1</v>
      </c>
      <c r="AA129" s="470" t="s">
        <v>388</v>
      </c>
      <c r="AB129" s="431" t="s">
        <v>647</v>
      </c>
      <c r="AC129" s="432" t="str">
        <f t="shared" si="1"/>
        <v>大阪府枚方市</v>
      </c>
      <c r="AD129" s="453">
        <v>10.7</v>
      </c>
      <c r="AE129" s="431">
        <v>10.55</v>
      </c>
      <c r="AF129" s="452">
        <v>10.45</v>
      </c>
      <c r="AG129" s="410"/>
      <c r="AH129" s="410"/>
    </row>
    <row r="130" spans="22:34" ht="13.8" thickBot="1">
      <c r="V130" s="6" t="s">
        <v>2204</v>
      </c>
      <c r="W130" s="4" t="s">
        <v>648</v>
      </c>
      <c r="X130" s="2"/>
      <c r="Y130" s="428" t="s">
        <v>558</v>
      </c>
      <c r="Z130" s="429">
        <v>0.1</v>
      </c>
      <c r="AA130" s="470" t="s">
        <v>388</v>
      </c>
      <c r="AB130" s="431" t="s">
        <v>649</v>
      </c>
      <c r="AC130" s="432" t="str">
        <f t="shared" si="1"/>
        <v>大阪府茨木市</v>
      </c>
      <c r="AD130" s="453">
        <v>10.7</v>
      </c>
      <c r="AE130" s="431">
        <v>10.55</v>
      </c>
      <c r="AF130" s="452">
        <v>10.45</v>
      </c>
      <c r="AG130" s="410"/>
      <c r="AH130" s="410"/>
    </row>
    <row r="131" spans="22:34" ht="13.8" thickBot="1">
      <c r="V131" s="6" t="s">
        <v>2204</v>
      </c>
      <c r="W131" s="4" t="s">
        <v>650</v>
      </c>
      <c r="X131" s="2"/>
      <c r="Y131" s="428" t="s">
        <v>558</v>
      </c>
      <c r="Z131" s="429">
        <v>0.1</v>
      </c>
      <c r="AA131" s="470" t="s">
        <v>388</v>
      </c>
      <c r="AB131" s="431" t="s">
        <v>651</v>
      </c>
      <c r="AC131" s="432" t="str">
        <f t="shared" si="1"/>
        <v>大阪府八尾市</v>
      </c>
      <c r="AD131" s="453">
        <v>10.7</v>
      </c>
      <c r="AE131" s="431">
        <v>10.55</v>
      </c>
      <c r="AF131" s="452">
        <v>10.45</v>
      </c>
      <c r="AG131" s="410"/>
      <c r="AH131" s="410"/>
    </row>
    <row r="132" spans="22:34" ht="13.8" thickBot="1">
      <c r="V132" s="6" t="s">
        <v>2204</v>
      </c>
      <c r="W132" s="4" t="s">
        <v>652</v>
      </c>
      <c r="X132" s="2"/>
      <c r="Y132" s="428" t="s">
        <v>558</v>
      </c>
      <c r="Z132" s="429">
        <v>0.1</v>
      </c>
      <c r="AA132" s="470" t="s">
        <v>388</v>
      </c>
      <c r="AB132" s="431" t="s">
        <v>653</v>
      </c>
      <c r="AC132" s="432" t="str">
        <f t="shared" ref="AC132:AC195" si="2">AA132&amp;AB132</f>
        <v>大阪府松原市</v>
      </c>
      <c r="AD132" s="453">
        <v>10.7</v>
      </c>
      <c r="AE132" s="431">
        <v>10.55</v>
      </c>
      <c r="AF132" s="452">
        <v>10.45</v>
      </c>
      <c r="AG132" s="410"/>
      <c r="AH132" s="410"/>
    </row>
    <row r="133" spans="22:34" ht="13.8" thickBot="1">
      <c r="V133" s="6" t="s">
        <v>2204</v>
      </c>
      <c r="W133" s="4" t="s">
        <v>654</v>
      </c>
      <c r="X133" s="2"/>
      <c r="Y133" s="428" t="s">
        <v>558</v>
      </c>
      <c r="Z133" s="429">
        <v>0.1</v>
      </c>
      <c r="AA133" s="470" t="s">
        <v>388</v>
      </c>
      <c r="AB133" s="431" t="s">
        <v>655</v>
      </c>
      <c r="AC133" s="432" t="str">
        <f t="shared" si="2"/>
        <v>大阪府摂津市</v>
      </c>
      <c r="AD133" s="453">
        <v>10.7</v>
      </c>
      <c r="AE133" s="431">
        <v>10.55</v>
      </c>
      <c r="AF133" s="452">
        <v>10.45</v>
      </c>
      <c r="AG133" s="410"/>
      <c r="AH133" s="410"/>
    </row>
    <row r="134" spans="22:34" ht="13.8" thickBot="1">
      <c r="V134" s="6" t="s">
        <v>2204</v>
      </c>
      <c r="W134" s="4" t="s">
        <v>656</v>
      </c>
      <c r="X134" s="2"/>
      <c r="Y134" s="428" t="s">
        <v>558</v>
      </c>
      <c r="Z134" s="429">
        <v>0.1</v>
      </c>
      <c r="AA134" s="470" t="s">
        <v>388</v>
      </c>
      <c r="AB134" s="431" t="s">
        <v>657</v>
      </c>
      <c r="AC134" s="432" t="str">
        <f t="shared" si="2"/>
        <v>大阪府高石市</v>
      </c>
      <c r="AD134" s="453">
        <v>10.7</v>
      </c>
      <c r="AE134" s="431">
        <v>10.55</v>
      </c>
      <c r="AF134" s="452">
        <v>10.45</v>
      </c>
      <c r="AG134" s="410"/>
      <c r="AH134" s="410"/>
    </row>
    <row r="135" spans="22:34" ht="13.8" thickBot="1">
      <c r="V135" s="6" t="s">
        <v>2204</v>
      </c>
      <c r="W135" s="4" t="s">
        <v>658</v>
      </c>
      <c r="X135" s="2"/>
      <c r="Y135" s="428" t="s">
        <v>558</v>
      </c>
      <c r="Z135" s="429">
        <v>0.1</v>
      </c>
      <c r="AA135" s="470" t="s">
        <v>388</v>
      </c>
      <c r="AB135" s="431" t="s">
        <v>659</v>
      </c>
      <c r="AC135" s="432" t="str">
        <f t="shared" si="2"/>
        <v>大阪府東大阪市</v>
      </c>
      <c r="AD135" s="453">
        <v>10.7</v>
      </c>
      <c r="AE135" s="431">
        <v>10.55</v>
      </c>
      <c r="AF135" s="452">
        <v>10.45</v>
      </c>
      <c r="AG135" s="410"/>
      <c r="AH135" s="410"/>
    </row>
    <row r="136" spans="22:34" ht="13.8" thickBot="1">
      <c r="V136" s="6" t="s">
        <v>2204</v>
      </c>
      <c r="W136" s="4" t="s">
        <v>660</v>
      </c>
      <c r="X136" s="2"/>
      <c r="Y136" s="428" t="s">
        <v>558</v>
      </c>
      <c r="Z136" s="429">
        <v>0.1</v>
      </c>
      <c r="AA136" s="470" t="s">
        <v>388</v>
      </c>
      <c r="AB136" s="431" t="s">
        <v>661</v>
      </c>
      <c r="AC136" s="432" t="str">
        <f t="shared" si="2"/>
        <v>大阪府交野市</v>
      </c>
      <c r="AD136" s="453">
        <v>10.7</v>
      </c>
      <c r="AE136" s="431">
        <v>10.55</v>
      </c>
      <c r="AF136" s="452">
        <v>10.45</v>
      </c>
      <c r="AG136" s="410"/>
      <c r="AH136" s="410"/>
    </row>
    <row r="137" spans="22:34" ht="13.8" thickBot="1">
      <c r="V137" s="6" t="s">
        <v>2204</v>
      </c>
      <c r="W137" s="4" t="s">
        <v>662</v>
      </c>
      <c r="X137" s="2"/>
      <c r="Y137" s="428" t="s">
        <v>558</v>
      </c>
      <c r="Z137" s="429">
        <v>0.1</v>
      </c>
      <c r="AA137" s="470" t="s">
        <v>392</v>
      </c>
      <c r="AB137" s="431" t="s">
        <v>663</v>
      </c>
      <c r="AC137" s="432" t="str">
        <f t="shared" si="2"/>
        <v>兵庫県尼崎市</v>
      </c>
      <c r="AD137" s="453">
        <v>10.7</v>
      </c>
      <c r="AE137" s="431">
        <v>10.55</v>
      </c>
      <c r="AF137" s="452">
        <v>10.45</v>
      </c>
      <c r="AG137" s="410"/>
      <c r="AH137" s="410"/>
    </row>
    <row r="138" spans="22:34" ht="13.8" thickBot="1">
      <c r="V138" s="6" t="s">
        <v>2204</v>
      </c>
      <c r="W138" s="4" t="s">
        <v>664</v>
      </c>
      <c r="X138" s="2"/>
      <c r="Y138" s="428" t="s">
        <v>558</v>
      </c>
      <c r="Z138" s="429">
        <v>0.1</v>
      </c>
      <c r="AA138" s="470" t="s">
        <v>392</v>
      </c>
      <c r="AB138" s="431" t="s">
        <v>665</v>
      </c>
      <c r="AC138" s="432" t="str">
        <f t="shared" si="2"/>
        <v>兵庫県伊丹市</v>
      </c>
      <c r="AD138" s="453">
        <v>10.7</v>
      </c>
      <c r="AE138" s="431">
        <v>10.55</v>
      </c>
      <c r="AF138" s="452">
        <v>10.45</v>
      </c>
      <c r="AG138" s="410"/>
      <c r="AH138" s="410"/>
    </row>
    <row r="139" spans="22:34" ht="13.8" thickBot="1">
      <c r="V139" s="6" t="s">
        <v>2204</v>
      </c>
      <c r="W139" s="4" t="s">
        <v>666</v>
      </c>
      <c r="X139" s="2"/>
      <c r="Y139" s="428" t="s">
        <v>558</v>
      </c>
      <c r="Z139" s="429">
        <v>0.1</v>
      </c>
      <c r="AA139" s="470" t="s">
        <v>392</v>
      </c>
      <c r="AB139" s="431" t="s">
        <v>667</v>
      </c>
      <c r="AC139" s="432" t="str">
        <f t="shared" si="2"/>
        <v>兵庫県川西市</v>
      </c>
      <c r="AD139" s="453">
        <v>10.7</v>
      </c>
      <c r="AE139" s="431">
        <v>10.55</v>
      </c>
      <c r="AF139" s="452">
        <v>10.45</v>
      </c>
      <c r="AG139" s="410"/>
      <c r="AH139" s="410"/>
    </row>
    <row r="140" spans="22:34" ht="13.8" thickBot="1">
      <c r="V140" s="6" t="s">
        <v>2204</v>
      </c>
      <c r="W140" s="4" t="s">
        <v>668</v>
      </c>
      <c r="X140" s="2"/>
      <c r="Y140" s="428" t="s">
        <v>558</v>
      </c>
      <c r="Z140" s="429">
        <v>0.1</v>
      </c>
      <c r="AA140" s="470" t="s">
        <v>392</v>
      </c>
      <c r="AB140" s="431" t="s">
        <v>669</v>
      </c>
      <c r="AC140" s="432" t="str">
        <f t="shared" si="2"/>
        <v>兵庫県三田市</v>
      </c>
      <c r="AD140" s="453">
        <v>10.7</v>
      </c>
      <c r="AE140" s="431">
        <v>10.55</v>
      </c>
      <c r="AF140" s="452">
        <v>10.45</v>
      </c>
      <c r="AG140" s="410"/>
      <c r="AH140" s="410"/>
    </row>
    <row r="141" spans="22:34" ht="13.8" thickBot="1">
      <c r="V141" s="6" t="s">
        <v>2204</v>
      </c>
      <c r="W141" s="4" t="s">
        <v>670</v>
      </c>
      <c r="X141" s="2"/>
      <c r="Y141" s="428" t="s">
        <v>558</v>
      </c>
      <c r="Z141" s="429">
        <v>0.1</v>
      </c>
      <c r="AA141" s="470" t="s">
        <v>421</v>
      </c>
      <c r="AB141" s="431" t="s">
        <v>671</v>
      </c>
      <c r="AC141" s="432" t="str">
        <f t="shared" si="2"/>
        <v>広島県広島市</v>
      </c>
      <c r="AD141" s="453">
        <v>10.7</v>
      </c>
      <c r="AE141" s="431">
        <v>10.55</v>
      </c>
      <c r="AF141" s="452">
        <v>10.45</v>
      </c>
      <c r="AG141" s="410"/>
      <c r="AH141" s="410"/>
    </row>
    <row r="142" spans="22:34" ht="13.8" thickBot="1">
      <c r="V142" s="6" t="s">
        <v>2204</v>
      </c>
      <c r="W142" s="4" t="s">
        <v>672</v>
      </c>
      <c r="X142" s="2"/>
      <c r="Y142" s="428" t="s">
        <v>558</v>
      </c>
      <c r="Z142" s="429">
        <v>0.1</v>
      </c>
      <c r="AA142" s="470" t="s">
        <v>421</v>
      </c>
      <c r="AB142" s="431" t="s">
        <v>673</v>
      </c>
      <c r="AC142" s="432" t="str">
        <f t="shared" si="2"/>
        <v>広島県府中町</v>
      </c>
      <c r="AD142" s="453">
        <v>10.7</v>
      </c>
      <c r="AE142" s="431">
        <v>10.55</v>
      </c>
      <c r="AF142" s="452">
        <v>10.45</v>
      </c>
      <c r="AG142" s="410"/>
      <c r="AH142" s="410"/>
    </row>
    <row r="143" spans="22:34" ht="13.8" thickBot="1">
      <c r="V143" s="6" t="s">
        <v>2204</v>
      </c>
      <c r="W143" s="4" t="s">
        <v>674</v>
      </c>
      <c r="X143" s="2"/>
      <c r="Y143" s="428" t="s">
        <v>558</v>
      </c>
      <c r="Z143" s="429">
        <v>0.1</v>
      </c>
      <c r="AA143" s="470" t="s">
        <v>446</v>
      </c>
      <c r="AB143" s="431" t="s">
        <v>675</v>
      </c>
      <c r="AC143" s="432" t="str">
        <f t="shared" si="2"/>
        <v>福岡県福岡市</v>
      </c>
      <c r="AD143" s="453">
        <v>10.7</v>
      </c>
      <c r="AE143" s="431">
        <v>10.55</v>
      </c>
      <c r="AF143" s="452">
        <v>10.45</v>
      </c>
      <c r="AG143" s="410"/>
      <c r="AH143" s="410"/>
    </row>
    <row r="144" spans="22:34" ht="13.8" thickBot="1">
      <c r="V144" s="6" t="s">
        <v>2204</v>
      </c>
      <c r="W144" s="4" t="s">
        <v>676</v>
      </c>
      <c r="X144" s="2"/>
      <c r="Y144" s="437" t="s">
        <v>558</v>
      </c>
      <c r="Z144" s="438">
        <v>0.1</v>
      </c>
      <c r="AA144" s="471" t="s">
        <v>446</v>
      </c>
      <c r="AB144" s="440" t="s">
        <v>677</v>
      </c>
      <c r="AC144" s="441" t="str">
        <f t="shared" si="2"/>
        <v>福岡県春日市</v>
      </c>
      <c r="AD144" s="459">
        <v>10.7</v>
      </c>
      <c r="AE144" s="440">
        <v>10.55</v>
      </c>
      <c r="AF144" s="460">
        <v>10.45</v>
      </c>
      <c r="AG144" s="410"/>
      <c r="AH144" s="410"/>
    </row>
    <row r="145" spans="22:34" ht="13.8" thickBot="1">
      <c r="V145" s="6" t="s">
        <v>2204</v>
      </c>
      <c r="W145" s="4" t="s">
        <v>678</v>
      </c>
      <c r="X145" s="2"/>
      <c r="Y145" s="445" t="s">
        <v>679</v>
      </c>
      <c r="Z145" s="446">
        <v>0.06</v>
      </c>
      <c r="AA145" s="473" t="s">
        <v>290</v>
      </c>
      <c r="AB145" s="448" t="s">
        <v>680</v>
      </c>
      <c r="AC145" s="449" t="str">
        <f t="shared" si="2"/>
        <v>宮城県仙台市</v>
      </c>
      <c r="AD145" s="472">
        <v>10.42</v>
      </c>
      <c r="AE145" s="448">
        <v>10.33</v>
      </c>
      <c r="AF145" s="449">
        <v>10.27</v>
      </c>
      <c r="AG145" s="410"/>
      <c r="AH145" s="410"/>
    </row>
    <row r="146" spans="22:34" ht="13.8" thickBot="1">
      <c r="V146" s="6" t="s">
        <v>2204</v>
      </c>
      <c r="W146" s="4" t="s">
        <v>681</v>
      </c>
      <c r="X146" s="2"/>
      <c r="Y146" s="428" t="s">
        <v>679</v>
      </c>
      <c r="Z146" s="429">
        <v>0.06</v>
      </c>
      <c r="AA146" s="470" t="s">
        <v>290</v>
      </c>
      <c r="AB146" s="431" t="s">
        <v>682</v>
      </c>
      <c r="AC146" s="452" t="str">
        <f t="shared" si="2"/>
        <v>宮城県多賀城市</v>
      </c>
      <c r="AD146" s="453">
        <v>10.42</v>
      </c>
      <c r="AE146" s="431">
        <v>10.33</v>
      </c>
      <c r="AF146" s="452">
        <v>10.27</v>
      </c>
      <c r="AG146" s="410"/>
      <c r="AH146" s="410"/>
    </row>
    <row r="147" spans="22:34" ht="13.8" thickBot="1">
      <c r="V147" s="6" t="s">
        <v>2204</v>
      </c>
      <c r="W147" s="4" t="s">
        <v>683</v>
      </c>
      <c r="X147" s="2"/>
      <c r="Y147" s="428" t="s">
        <v>679</v>
      </c>
      <c r="Z147" s="429">
        <v>0.06</v>
      </c>
      <c r="AA147" s="470" t="s">
        <v>308</v>
      </c>
      <c r="AB147" s="431" t="s">
        <v>684</v>
      </c>
      <c r="AC147" s="452" t="str">
        <f t="shared" si="2"/>
        <v>茨城県土浦市</v>
      </c>
      <c r="AD147" s="453">
        <v>10.42</v>
      </c>
      <c r="AE147" s="431">
        <v>10.33</v>
      </c>
      <c r="AF147" s="452">
        <v>10.27</v>
      </c>
      <c r="AG147" s="410"/>
      <c r="AH147" s="410"/>
    </row>
    <row r="148" spans="22:34" ht="13.8" thickBot="1">
      <c r="V148" s="6" t="s">
        <v>2204</v>
      </c>
      <c r="W148" s="4" t="s">
        <v>685</v>
      </c>
      <c r="X148" s="2"/>
      <c r="Y148" s="428" t="s">
        <v>679</v>
      </c>
      <c r="Z148" s="429">
        <v>0.06</v>
      </c>
      <c r="AA148" s="470" t="s">
        <v>308</v>
      </c>
      <c r="AB148" s="431" t="s">
        <v>686</v>
      </c>
      <c r="AC148" s="452" t="str">
        <f t="shared" si="2"/>
        <v>茨城県古河市</v>
      </c>
      <c r="AD148" s="453">
        <v>10.42</v>
      </c>
      <c r="AE148" s="431">
        <v>10.33</v>
      </c>
      <c r="AF148" s="452">
        <v>10.27</v>
      </c>
      <c r="AG148" s="410"/>
      <c r="AH148" s="410"/>
    </row>
    <row r="149" spans="22:34" ht="13.8" thickBot="1">
      <c r="V149" s="6" t="s">
        <v>2204</v>
      </c>
      <c r="W149" s="4" t="s">
        <v>687</v>
      </c>
      <c r="X149" s="2"/>
      <c r="Y149" s="428" t="s">
        <v>679</v>
      </c>
      <c r="Z149" s="429">
        <v>0.06</v>
      </c>
      <c r="AA149" s="470" t="s">
        <v>308</v>
      </c>
      <c r="AB149" s="431" t="s">
        <v>688</v>
      </c>
      <c r="AC149" s="452" t="str">
        <f t="shared" si="2"/>
        <v>茨城県利根町</v>
      </c>
      <c r="AD149" s="453">
        <v>10.42</v>
      </c>
      <c r="AE149" s="431">
        <v>10.33</v>
      </c>
      <c r="AF149" s="452">
        <v>10.27</v>
      </c>
      <c r="AG149" s="410"/>
      <c r="AH149" s="410"/>
    </row>
    <row r="150" spans="22:34" ht="13.8" thickBot="1">
      <c r="V150" s="6" t="s">
        <v>2204</v>
      </c>
      <c r="W150" s="4" t="s">
        <v>689</v>
      </c>
      <c r="X150" s="2"/>
      <c r="Y150" s="428" t="s">
        <v>679</v>
      </c>
      <c r="Z150" s="429">
        <v>0.06</v>
      </c>
      <c r="AA150" s="470" t="s">
        <v>312</v>
      </c>
      <c r="AB150" s="431" t="s">
        <v>690</v>
      </c>
      <c r="AC150" s="452" t="str">
        <f t="shared" si="2"/>
        <v>栃木県宇都宮市</v>
      </c>
      <c r="AD150" s="453">
        <v>10.42</v>
      </c>
      <c r="AE150" s="431">
        <v>10.33</v>
      </c>
      <c r="AF150" s="452">
        <v>10.27</v>
      </c>
      <c r="AG150" s="410"/>
      <c r="AH150" s="410"/>
    </row>
    <row r="151" spans="22:34" ht="13.8" thickBot="1">
      <c r="V151" s="6" t="s">
        <v>2204</v>
      </c>
      <c r="W151" s="4" t="s">
        <v>691</v>
      </c>
      <c r="X151" s="2"/>
      <c r="Y151" s="428" t="s">
        <v>679</v>
      </c>
      <c r="Z151" s="429">
        <v>0.06</v>
      </c>
      <c r="AA151" s="470" t="s">
        <v>312</v>
      </c>
      <c r="AB151" s="431" t="s">
        <v>692</v>
      </c>
      <c r="AC151" s="452" t="str">
        <f t="shared" si="2"/>
        <v>栃木県野木町</v>
      </c>
      <c r="AD151" s="453">
        <v>10.42</v>
      </c>
      <c r="AE151" s="431">
        <v>10.33</v>
      </c>
      <c r="AF151" s="452">
        <v>10.27</v>
      </c>
      <c r="AG151" s="410"/>
      <c r="AH151" s="410"/>
    </row>
    <row r="152" spans="22:34" ht="13.8" thickBot="1">
      <c r="V152" s="6" t="s">
        <v>2204</v>
      </c>
      <c r="W152" s="4" t="s">
        <v>693</v>
      </c>
      <c r="X152" s="2"/>
      <c r="Y152" s="428" t="s">
        <v>679</v>
      </c>
      <c r="Z152" s="429">
        <v>0.06</v>
      </c>
      <c r="AA152" s="470" t="s">
        <v>316</v>
      </c>
      <c r="AB152" s="431" t="s">
        <v>694</v>
      </c>
      <c r="AC152" s="452" t="str">
        <f t="shared" si="2"/>
        <v>群馬県高崎市</v>
      </c>
      <c r="AD152" s="453">
        <v>10.42</v>
      </c>
      <c r="AE152" s="431">
        <v>10.33</v>
      </c>
      <c r="AF152" s="452">
        <v>10.27</v>
      </c>
      <c r="AG152" s="410"/>
      <c r="AH152" s="410"/>
    </row>
    <row r="153" spans="22:34" ht="13.8" thickBot="1">
      <c r="V153" s="6" t="s">
        <v>2204</v>
      </c>
      <c r="W153" s="4" t="s">
        <v>695</v>
      </c>
      <c r="X153" s="2"/>
      <c r="Y153" s="428" t="s">
        <v>679</v>
      </c>
      <c r="Z153" s="429">
        <v>0.06</v>
      </c>
      <c r="AA153" s="470" t="s">
        <v>321</v>
      </c>
      <c r="AB153" s="431" t="s">
        <v>696</v>
      </c>
      <c r="AC153" s="452" t="str">
        <f t="shared" si="2"/>
        <v>埼玉県川越市</v>
      </c>
      <c r="AD153" s="453">
        <v>10.42</v>
      </c>
      <c r="AE153" s="431">
        <v>10.33</v>
      </c>
      <c r="AF153" s="452">
        <v>10.27</v>
      </c>
      <c r="AG153" s="410"/>
      <c r="AH153" s="410"/>
    </row>
    <row r="154" spans="22:34" ht="13.8" thickBot="1">
      <c r="V154" s="6" t="s">
        <v>2204</v>
      </c>
      <c r="W154" s="4" t="s">
        <v>697</v>
      </c>
      <c r="X154" s="2"/>
      <c r="Y154" s="428" t="s">
        <v>679</v>
      </c>
      <c r="Z154" s="429">
        <v>0.06</v>
      </c>
      <c r="AA154" s="470" t="s">
        <v>321</v>
      </c>
      <c r="AB154" s="431" t="s">
        <v>698</v>
      </c>
      <c r="AC154" s="452" t="str">
        <f t="shared" si="2"/>
        <v>埼玉県行田市</v>
      </c>
      <c r="AD154" s="453">
        <v>10.42</v>
      </c>
      <c r="AE154" s="431">
        <v>10.33</v>
      </c>
      <c r="AF154" s="452">
        <v>10.27</v>
      </c>
      <c r="AG154" s="410"/>
      <c r="AH154" s="410"/>
    </row>
    <row r="155" spans="22:34" ht="13.8" thickBot="1">
      <c r="V155" s="6" t="s">
        <v>2204</v>
      </c>
      <c r="W155" s="4" t="s">
        <v>699</v>
      </c>
      <c r="X155" s="2"/>
      <c r="Y155" s="428" t="s">
        <v>679</v>
      </c>
      <c r="Z155" s="429">
        <v>0.06</v>
      </c>
      <c r="AA155" s="470" t="s">
        <v>321</v>
      </c>
      <c r="AB155" s="431" t="s">
        <v>700</v>
      </c>
      <c r="AC155" s="452" t="str">
        <f t="shared" si="2"/>
        <v>埼玉県所沢市</v>
      </c>
      <c r="AD155" s="453">
        <v>10.42</v>
      </c>
      <c r="AE155" s="431">
        <v>10.33</v>
      </c>
      <c r="AF155" s="452">
        <v>10.27</v>
      </c>
      <c r="AG155" s="410"/>
      <c r="AH155" s="410"/>
    </row>
    <row r="156" spans="22:34" ht="13.8" thickBot="1">
      <c r="V156" s="6" t="s">
        <v>2204</v>
      </c>
      <c r="W156" s="4" t="s">
        <v>701</v>
      </c>
      <c r="X156" s="2"/>
      <c r="Y156" s="428" t="s">
        <v>679</v>
      </c>
      <c r="Z156" s="429">
        <v>0.06</v>
      </c>
      <c r="AA156" s="470" t="s">
        <v>321</v>
      </c>
      <c r="AB156" s="431" t="s">
        <v>702</v>
      </c>
      <c r="AC156" s="452" t="str">
        <f t="shared" si="2"/>
        <v>埼玉県飯能市</v>
      </c>
      <c r="AD156" s="453">
        <v>10.42</v>
      </c>
      <c r="AE156" s="431">
        <v>10.33</v>
      </c>
      <c r="AF156" s="452">
        <v>10.27</v>
      </c>
      <c r="AG156" s="410"/>
      <c r="AH156" s="410"/>
    </row>
    <row r="157" spans="22:34" ht="13.8" thickBot="1">
      <c r="V157" s="6" t="s">
        <v>2204</v>
      </c>
      <c r="W157" s="4" t="s">
        <v>703</v>
      </c>
      <c r="X157" s="2"/>
      <c r="Y157" s="428" t="s">
        <v>679</v>
      </c>
      <c r="Z157" s="429">
        <v>0.06</v>
      </c>
      <c r="AA157" s="470" t="s">
        <v>321</v>
      </c>
      <c r="AB157" s="431" t="s">
        <v>704</v>
      </c>
      <c r="AC157" s="452" t="str">
        <f t="shared" si="2"/>
        <v>埼玉県加須市</v>
      </c>
      <c r="AD157" s="453">
        <v>10.42</v>
      </c>
      <c r="AE157" s="431">
        <v>10.33</v>
      </c>
      <c r="AF157" s="452">
        <v>10.27</v>
      </c>
      <c r="AG157" s="410"/>
      <c r="AH157" s="410"/>
    </row>
    <row r="158" spans="22:34" ht="13.8" thickBot="1">
      <c r="V158" s="6" t="s">
        <v>2204</v>
      </c>
      <c r="W158" s="4" t="s">
        <v>705</v>
      </c>
      <c r="X158" s="2"/>
      <c r="Y158" s="428" t="s">
        <v>679</v>
      </c>
      <c r="Z158" s="429">
        <v>0.06</v>
      </c>
      <c r="AA158" s="470" t="s">
        <v>321</v>
      </c>
      <c r="AB158" s="431" t="s">
        <v>706</v>
      </c>
      <c r="AC158" s="452" t="str">
        <f t="shared" si="2"/>
        <v>埼玉県東松山市</v>
      </c>
      <c r="AD158" s="453">
        <v>10.42</v>
      </c>
      <c r="AE158" s="431">
        <v>10.33</v>
      </c>
      <c r="AF158" s="452">
        <v>10.27</v>
      </c>
      <c r="AG158" s="410"/>
      <c r="AH158" s="410"/>
    </row>
    <row r="159" spans="22:34" ht="13.8" thickBot="1">
      <c r="V159" s="6" t="s">
        <v>2204</v>
      </c>
      <c r="W159" s="4" t="s">
        <v>707</v>
      </c>
      <c r="X159" s="2"/>
      <c r="Y159" s="428" t="s">
        <v>679</v>
      </c>
      <c r="Z159" s="429">
        <v>0.06</v>
      </c>
      <c r="AA159" s="470" t="s">
        <v>321</v>
      </c>
      <c r="AB159" s="431" t="s">
        <v>708</v>
      </c>
      <c r="AC159" s="452" t="str">
        <f t="shared" si="2"/>
        <v>埼玉県春日部市</v>
      </c>
      <c r="AD159" s="453">
        <v>10.42</v>
      </c>
      <c r="AE159" s="431">
        <v>10.33</v>
      </c>
      <c r="AF159" s="452">
        <v>10.27</v>
      </c>
      <c r="AG159" s="410"/>
      <c r="AH159" s="410"/>
    </row>
    <row r="160" spans="22:34" ht="13.8" thickBot="1">
      <c r="V160" s="6" t="s">
        <v>2204</v>
      </c>
      <c r="W160" s="4" t="s">
        <v>709</v>
      </c>
      <c r="X160" s="2"/>
      <c r="Y160" s="428" t="s">
        <v>679</v>
      </c>
      <c r="Z160" s="429">
        <v>0.06</v>
      </c>
      <c r="AA160" s="470" t="s">
        <v>321</v>
      </c>
      <c r="AB160" s="431" t="s">
        <v>710</v>
      </c>
      <c r="AC160" s="452" t="str">
        <f t="shared" si="2"/>
        <v>埼玉県狭山市</v>
      </c>
      <c r="AD160" s="453">
        <v>10.42</v>
      </c>
      <c r="AE160" s="431">
        <v>10.33</v>
      </c>
      <c r="AF160" s="452">
        <v>10.27</v>
      </c>
      <c r="AG160" s="410"/>
      <c r="AH160" s="410"/>
    </row>
    <row r="161" spans="22:34" ht="13.8" thickBot="1">
      <c r="V161" s="6" t="s">
        <v>2204</v>
      </c>
      <c r="W161" s="4" t="s">
        <v>711</v>
      </c>
      <c r="X161" s="2"/>
      <c r="Y161" s="428" t="s">
        <v>679</v>
      </c>
      <c r="Z161" s="429">
        <v>0.06</v>
      </c>
      <c r="AA161" s="470" t="s">
        <v>321</v>
      </c>
      <c r="AB161" s="431" t="s">
        <v>712</v>
      </c>
      <c r="AC161" s="452" t="str">
        <f t="shared" si="2"/>
        <v>埼玉県羽生市</v>
      </c>
      <c r="AD161" s="453">
        <v>10.42</v>
      </c>
      <c r="AE161" s="431">
        <v>10.33</v>
      </c>
      <c r="AF161" s="452">
        <v>10.27</v>
      </c>
      <c r="AG161" s="410"/>
      <c r="AH161" s="410"/>
    </row>
    <row r="162" spans="22:34" ht="13.8" thickBot="1">
      <c r="V162" s="6" t="s">
        <v>2204</v>
      </c>
      <c r="W162" s="4" t="s">
        <v>713</v>
      </c>
      <c r="X162" s="2"/>
      <c r="Y162" s="428" t="s">
        <v>679</v>
      </c>
      <c r="Z162" s="429">
        <v>0.06</v>
      </c>
      <c r="AA162" s="470" t="s">
        <v>321</v>
      </c>
      <c r="AB162" s="431" t="s">
        <v>714</v>
      </c>
      <c r="AC162" s="452" t="str">
        <f t="shared" si="2"/>
        <v>埼玉県鴻巣市</v>
      </c>
      <c r="AD162" s="453">
        <v>10.42</v>
      </c>
      <c r="AE162" s="431">
        <v>10.33</v>
      </c>
      <c r="AF162" s="452">
        <v>10.27</v>
      </c>
      <c r="AG162" s="410"/>
      <c r="AH162" s="410"/>
    </row>
    <row r="163" spans="22:34" ht="13.8" thickBot="1">
      <c r="V163" s="6" t="s">
        <v>2204</v>
      </c>
      <c r="W163" s="4" t="s">
        <v>715</v>
      </c>
      <c r="X163" s="2"/>
      <c r="Y163" s="428" t="s">
        <v>679</v>
      </c>
      <c r="Z163" s="429">
        <v>0.06</v>
      </c>
      <c r="AA163" s="470" t="s">
        <v>321</v>
      </c>
      <c r="AB163" s="431" t="s">
        <v>716</v>
      </c>
      <c r="AC163" s="452" t="str">
        <f t="shared" si="2"/>
        <v>埼玉県上尾市</v>
      </c>
      <c r="AD163" s="453">
        <v>10.42</v>
      </c>
      <c r="AE163" s="431">
        <v>10.33</v>
      </c>
      <c r="AF163" s="452">
        <v>10.27</v>
      </c>
      <c r="AG163" s="410"/>
      <c r="AH163" s="410"/>
    </row>
    <row r="164" spans="22:34" ht="13.8" thickBot="1">
      <c r="V164" s="6" t="s">
        <v>2204</v>
      </c>
      <c r="W164" s="4" t="s">
        <v>717</v>
      </c>
      <c r="X164" s="2"/>
      <c r="Y164" s="428" t="s">
        <v>679</v>
      </c>
      <c r="Z164" s="429">
        <v>0.06</v>
      </c>
      <c r="AA164" s="470" t="s">
        <v>321</v>
      </c>
      <c r="AB164" s="431" t="s">
        <v>718</v>
      </c>
      <c r="AC164" s="452" t="str">
        <f t="shared" si="2"/>
        <v>埼玉県越谷市</v>
      </c>
      <c r="AD164" s="453">
        <v>10.42</v>
      </c>
      <c r="AE164" s="431">
        <v>10.33</v>
      </c>
      <c r="AF164" s="452">
        <v>10.27</v>
      </c>
      <c r="AG164" s="410"/>
      <c r="AH164" s="410"/>
    </row>
    <row r="165" spans="22:34" ht="13.8" thickBot="1">
      <c r="V165" s="6" t="s">
        <v>2204</v>
      </c>
      <c r="W165" s="4" t="s">
        <v>719</v>
      </c>
      <c r="X165" s="2"/>
      <c r="Y165" s="428" t="s">
        <v>679</v>
      </c>
      <c r="Z165" s="429">
        <v>0.06</v>
      </c>
      <c r="AA165" s="470" t="s">
        <v>321</v>
      </c>
      <c r="AB165" s="431" t="s">
        <v>720</v>
      </c>
      <c r="AC165" s="452" t="str">
        <f t="shared" si="2"/>
        <v>埼玉県蕨市</v>
      </c>
      <c r="AD165" s="453">
        <v>10.42</v>
      </c>
      <c r="AE165" s="431">
        <v>10.33</v>
      </c>
      <c r="AF165" s="452">
        <v>10.27</v>
      </c>
      <c r="AG165" s="410"/>
      <c r="AH165" s="410"/>
    </row>
    <row r="166" spans="22:34" ht="13.8" thickBot="1">
      <c r="V166" s="6" t="s">
        <v>2204</v>
      </c>
      <c r="W166" s="4" t="s">
        <v>721</v>
      </c>
      <c r="X166" s="2"/>
      <c r="Y166" s="428" t="s">
        <v>679</v>
      </c>
      <c r="Z166" s="429">
        <v>0.06</v>
      </c>
      <c r="AA166" s="470" t="s">
        <v>321</v>
      </c>
      <c r="AB166" s="431" t="s">
        <v>722</v>
      </c>
      <c r="AC166" s="452" t="str">
        <f t="shared" si="2"/>
        <v>埼玉県入間市</v>
      </c>
      <c r="AD166" s="453">
        <v>10.42</v>
      </c>
      <c r="AE166" s="431">
        <v>10.33</v>
      </c>
      <c r="AF166" s="452">
        <v>10.27</v>
      </c>
      <c r="AG166" s="410"/>
      <c r="AH166" s="410"/>
    </row>
    <row r="167" spans="22:34" ht="13.8" thickBot="1">
      <c r="V167" s="6" t="s">
        <v>2204</v>
      </c>
      <c r="W167" s="4" t="s">
        <v>723</v>
      </c>
      <c r="X167" s="2"/>
      <c r="Y167" s="428" t="s">
        <v>679</v>
      </c>
      <c r="Z167" s="429">
        <v>0.06</v>
      </c>
      <c r="AA167" s="470" t="s">
        <v>321</v>
      </c>
      <c r="AB167" s="431" t="s">
        <v>724</v>
      </c>
      <c r="AC167" s="452" t="str">
        <f t="shared" si="2"/>
        <v>埼玉県桶川市</v>
      </c>
      <c r="AD167" s="453">
        <v>10.42</v>
      </c>
      <c r="AE167" s="431">
        <v>10.33</v>
      </c>
      <c r="AF167" s="452">
        <v>10.27</v>
      </c>
      <c r="AG167" s="410"/>
      <c r="AH167" s="410"/>
    </row>
    <row r="168" spans="22:34" ht="13.8" thickBot="1">
      <c r="V168" s="6" t="s">
        <v>2204</v>
      </c>
      <c r="W168" s="4" t="s">
        <v>725</v>
      </c>
      <c r="X168" s="2"/>
      <c r="Y168" s="428" t="s">
        <v>679</v>
      </c>
      <c r="Z168" s="429">
        <v>0.06</v>
      </c>
      <c r="AA168" s="470" t="s">
        <v>321</v>
      </c>
      <c r="AB168" s="431" t="s">
        <v>726</v>
      </c>
      <c r="AC168" s="452" t="str">
        <f t="shared" si="2"/>
        <v>埼玉県久喜市</v>
      </c>
      <c r="AD168" s="453">
        <v>10.42</v>
      </c>
      <c r="AE168" s="431">
        <v>10.33</v>
      </c>
      <c r="AF168" s="452">
        <v>10.27</v>
      </c>
      <c r="AG168" s="410"/>
      <c r="AH168" s="410"/>
    </row>
    <row r="169" spans="22:34" ht="13.8" thickBot="1">
      <c r="V169" s="6" t="s">
        <v>2204</v>
      </c>
      <c r="W169" s="4" t="s">
        <v>727</v>
      </c>
      <c r="X169" s="2"/>
      <c r="Y169" s="428" t="s">
        <v>679</v>
      </c>
      <c r="Z169" s="429">
        <v>0.06</v>
      </c>
      <c r="AA169" s="470" t="s">
        <v>321</v>
      </c>
      <c r="AB169" s="431" t="s">
        <v>728</v>
      </c>
      <c r="AC169" s="452" t="str">
        <f t="shared" si="2"/>
        <v>埼玉県北本市</v>
      </c>
      <c r="AD169" s="453">
        <v>10.42</v>
      </c>
      <c r="AE169" s="431">
        <v>10.33</v>
      </c>
      <c r="AF169" s="452">
        <v>10.27</v>
      </c>
      <c r="AG169" s="410"/>
      <c r="AH169" s="410"/>
    </row>
    <row r="170" spans="22:34" ht="13.8" thickBot="1">
      <c r="V170" s="6" t="s">
        <v>2204</v>
      </c>
      <c r="W170" s="4" t="s">
        <v>729</v>
      </c>
      <c r="X170" s="2"/>
      <c r="Y170" s="428" t="s">
        <v>679</v>
      </c>
      <c r="Z170" s="429">
        <v>0.06</v>
      </c>
      <c r="AA170" s="470" t="s">
        <v>321</v>
      </c>
      <c r="AB170" s="431" t="s">
        <v>730</v>
      </c>
      <c r="AC170" s="452" t="str">
        <f t="shared" si="2"/>
        <v>埼玉県富士見市</v>
      </c>
      <c r="AD170" s="453">
        <v>10.42</v>
      </c>
      <c r="AE170" s="431">
        <v>10.33</v>
      </c>
      <c r="AF170" s="452">
        <v>10.27</v>
      </c>
      <c r="AG170" s="410"/>
      <c r="AH170" s="410"/>
    </row>
    <row r="171" spans="22:34" ht="13.8" thickBot="1">
      <c r="V171" s="6" t="s">
        <v>2204</v>
      </c>
      <c r="W171" s="4" t="s">
        <v>731</v>
      </c>
      <c r="X171" s="2"/>
      <c r="Y171" s="428" t="s">
        <v>679</v>
      </c>
      <c r="Z171" s="429">
        <v>0.06</v>
      </c>
      <c r="AA171" s="470" t="s">
        <v>321</v>
      </c>
      <c r="AB171" s="431" t="s">
        <v>732</v>
      </c>
      <c r="AC171" s="452" t="str">
        <f t="shared" si="2"/>
        <v>埼玉県三郷市</v>
      </c>
      <c r="AD171" s="453">
        <v>10.42</v>
      </c>
      <c r="AE171" s="431">
        <v>10.33</v>
      </c>
      <c r="AF171" s="452">
        <v>10.27</v>
      </c>
      <c r="AG171" s="410"/>
      <c r="AH171" s="410"/>
    </row>
    <row r="172" spans="22:34" ht="13.8" thickBot="1">
      <c r="V172" s="6" t="s">
        <v>2204</v>
      </c>
      <c r="W172" s="4" t="s">
        <v>733</v>
      </c>
      <c r="X172" s="2"/>
      <c r="Y172" s="428" t="s">
        <v>679</v>
      </c>
      <c r="Z172" s="429">
        <v>0.06</v>
      </c>
      <c r="AA172" s="470" t="s">
        <v>321</v>
      </c>
      <c r="AB172" s="431" t="s">
        <v>734</v>
      </c>
      <c r="AC172" s="452" t="str">
        <f t="shared" si="2"/>
        <v>埼玉県蓮田市</v>
      </c>
      <c r="AD172" s="453">
        <v>10.42</v>
      </c>
      <c r="AE172" s="431">
        <v>10.33</v>
      </c>
      <c r="AF172" s="452">
        <v>10.27</v>
      </c>
      <c r="AG172" s="410"/>
      <c r="AH172" s="410"/>
    </row>
    <row r="173" spans="22:34" ht="13.8" thickBot="1">
      <c r="V173" s="6" t="s">
        <v>2204</v>
      </c>
      <c r="W173" s="4" t="s">
        <v>735</v>
      </c>
      <c r="X173" s="2"/>
      <c r="Y173" s="428" t="s">
        <v>679</v>
      </c>
      <c r="Z173" s="429">
        <v>0.06</v>
      </c>
      <c r="AA173" s="470" t="s">
        <v>321</v>
      </c>
      <c r="AB173" s="431" t="s">
        <v>736</v>
      </c>
      <c r="AC173" s="452" t="str">
        <f t="shared" si="2"/>
        <v>埼玉県坂戸市</v>
      </c>
      <c r="AD173" s="453">
        <v>10.42</v>
      </c>
      <c r="AE173" s="431">
        <v>10.33</v>
      </c>
      <c r="AF173" s="452">
        <v>10.27</v>
      </c>
      <c r="AG173" s="410"/>
      <c r="AH173" s="410"/>
    </row>
    <row r="174" spans="22:34" ht="13.8" thickBot="1">
      <c r="V174" s="6" t="s">
        <v>2204</v>
      </c>
      <c r="W174" s="4" t="s">
        <v>737</v>
      </c>
      <c r="X174" s="2"/>
      <c r="Y174" s="428" t="s">
        <v>679</v>
      </c>
      <c r="Z174" s="429">
        <v>0.06</v>
      </c>
      <c r="AA174" s="470" t="s">
        <v>321</v>
      </c>
      <c r="AB174" s="431" t="s">
        <v>738</v>
      </c>
      <c r="AC174" s="452" t="str">
        <f t="shared" si="2"/>
        <v>埼玉県幸手市</v>
      </c>
      <c r="AD174" s="453">
        <v>10.42</v>
      </c>
      <c r="AE174" s="431">
        <v>10.33</v>
      </c>
      <c r="AF174" s="452">
        <v>10.27</v>
      </c>
      <c r="AG174" s="410"/>
      <c r="AH174" s="410"/>
    </row>
    <row r="175" spans="22:34" ht="13.8" thickBot="1">
      <c r="V175" s="6" t="s">
        <v>2204</v>
      </c>
      <c r="W175" s="4" t="s">
        <v>739</v>
      </c>
      <c r="X175" s="2"/>
      <c r="Y175" s="428" t="s">
        <v>679</v>
      </c>
      <c r="Z175" s="429">
        <v>0.06</v>
      </c>
      <c r="AA175" s="470" t="s">
        <v>321</v>
      </c>
      <c r="AB175" s="431" t="s">
        <v>740</v>
      </c>
      <c r="AC175" s="452" t="str">
        <f t="shared" si="2"/>
        <v>埼玉県鶴ヶ島市</v>
      </c>
      <c r="AD175" s="453">
        <v>10.42</v>
      </c>
      <c r="AE175" s="431">
        <v>10.33</v>
      </c>
      <c r="AF175" s="452">
        <v>10.27</v>
      </c>
      <c r="AG175" s="410"/>
      <c r="AH175" s="410"/>
    </row>
    <row r="176" spans="22:34" ht="13.8" thickBot="1">
      <c r="V176" s="6" t="s">
        <v>2204</v>
      </c>
      <c r="W176" s="4" t="s">
        <v>741</v>
      </c>
      <c r="X176" s="2"/>
      <c r="Y176" s="428" t="s">
        <v>679</v>
      </c>
      <c r="Z176" s="429">
        <v>0.06</v>
      </c>
      <c r="AA176" s="470" t="s">
        <v>321</v>
      </c>
      <c r="AB176" s="431" t="s">
        <v>742</v>
      </c>
      <c r="AC176" s="452" t="str">
        <f t="shared" si="2"/>
        <v>埼玉県吉川市</v>
      </c>
      <c r="AD176" s="453">
        <v>10.42</v>
      </c>
      <c r="AE176" s="431">
        <v>10.33</v>
      </c>
      <c r="AF176" s="452">
        <v>10.27</v>
      </c>
      <c r="AG176" s="410"/>
      <c r="AH176" s="410"/>
    </row>
    <row r="177" spans="22:34" ht="13.8" thickBot="1">
      <c r="V177" s="6" t="s">
        <v>2204</v>
      </c>
      <c r="W177" s="4" t="s">
        <v>743</v>
      </c>
      <c r="X177" s="2"/>
      <c r="Y177" s="428" t="s">
        <v>679</v>
      </c>
      <c r="Z177" s="429">
        <v>0.06</v>
      </c>
      <c r="AA177" s="470" t="s">
        <v>321</v>
      </c>
      <c r="AB177" s="431" t="s">
        <v>744</v>
      </c>
      <c r="AC177" s="452" t="str">
        <f t="shared" si="2"/>
        <v>埼玉県白岡市</v>
      </c>
      <c r="AD177" s="453">
        <v>10.42</v>
      </c>
      <c r="AE177" s="431">
        <v>10.33</v>
      </c>
      <c r="AF177" s="452">
        <v>10.27</v>
      </c>
      <c r="AG177" s="410"/>
      <c r="AH177" s="410"/>
    </row>
    <row r="178" spans="22:34" ht="13.8" thickBot="1">
      <c r="V178" s="6" t="s">
        <v>2204</v>
      </c>
      <c r="W178" s="4" t="s">
        <v>745</v>
      </c>
      <c r="X178" s="2"/>
      <c r="Y178" s="428" t="s">
        <v>679</v>
      </c>
      <c r="Z178" s="429">
        <v>0.06</v>
      </c>
      <c r="AA178" s="470" t="s">
        <v>321</v>
      </c>
      <c r="AB178" s="431" t="s">
        <v>746</v>
      </c>
      <c r="AC178" s="452" t="str">
        <f t="shared" si="2"/>
        <v>埼玉県伊奈町</v>
      </c>
      <c r="AD178" s="453">
        <v>10.42</v>
      </c>
      <c r="AE178" s="431">
        <v>10.33</v>
      </c>
      <c r="AF178" s="452">
        <v>10.27</v>
      </c>
      <c r="AG178" s="410"/>
      <c r="AH178" s="410"/>
    </row>
    <row r="179" spans="22:34" ht="13.8" thickBot="1">
      <c r="V179" s="6" t="s">
        <v>2204</v>
      </c>
      <c r="W179" s="4" t="s">
        <v>747</v>
      </c>
      <c r="X179" s="2"/>
      <c r="Y179" s="428" t="s">
        <v>679</v>
      </c>
      <c r="Z179" s="429">
        <v>0.06</v>
      </c>
      <c r="AA179" s="470" t="s">
        <v>321</v>
      </c>
      <c r="AB179" s="431" t="s">
        <v>748</v>
      </c>
      <c r="AC179" s="452" t="str">
        <f t="shared" si="2"/>
        <v>埼玉県三芳町</v>
      </c>
      <c r="AD179" s="453">
        <v>10.42</v>
      </c>
      <c r="AE179" s="431">
        <v>10.33</v>
      </c>
      <c r="AF179" s="452">
        <v>10.27</v>
      </c>
      <c r="AG179" s="410"/>
      <c r="AH179" s="410"/>
    </row>
    <row r="180" spans="22:34" ht="13.8" thickBot="1">
      <c r="V180" s="6" t="s">
        <v>2204</v>
      </c>
      <c r="W180" s="4" t="s">
        <v>749</v>
      </c>
      <c r="X180" s="2"/>
      <c r="Y180" s="428" t="s">
        <v>679</v>
      </c>
      <c r="Z180" s="429">
        <v>0.06</v>
      </c>
      <c r="AA180" s="470" t="s">
        <v>321</v>
      </c>
      <c r="AB180" s="431" t="s">
        <v>750</v>
      </c>
      <c r="AC180" s="452" t="str">
        <f t="shared" si="2"/>
        <v>埼玉県宮代町</v>
      </c>
      <c r="AD180" s="453">
        <v>10.42</v>
      </c>
      <c r="AE180" s="431">
        <v>10.33</v>
      </c>
      <c r="AF180" s="452">
        <v>10.27</v>
      </c>
      <c r="AG180" s="410"/>
      <c r="AH180" s="410"/>
    </row>
    <row r="181" spans="22:34" ht="13.8" thickBot="1">
      <c r="V181" s="6" t="s">
        <v>2204</v>
      </c>
      <c r="W181" s="4" t="s">
        <v>751</v>
      </c>
      <c r="X181" s="2"/>
      <c r="Y181" s="428" t="s">
        <v>679</v>
      </c>
      <c r="Z181" s="429">
        <v>0.06</v>
      </c>
      <c r="AA181" s="470" t="s">
        <v>321</v>
      </c>
      <c r="AB181" s="431" t="s">
        <v>752</v>
      </c>
      <c r="AC181" s="452" t="str">
        <f t="shared" si="2"/>
        <v>埼玉県杉戸町</v>
      </c>
      <c r="AD181" s="453">
        <v>10.42</v>
      </c>
      <c r="AE181" s="431">
        <v>10.33</v>
      </c>
      <c r="AF181" s="452">
        <v>10.27</v>
      </c>
      <c r="AG181" s="410"/>
      <c r="AH181" s="410"/>
    </row>
    <row r="182" spans="22:34" ht="13.8" thickBot="1">
      <c r="V182" s="6" t="s">
        <v>2204</v>
      </c>
      <c r="W182" s="4" t="s">
        <v>753</v>
      </c>
      <c r="X182" s="2"/>
      <c r="Y182" s="428" t="s">
        <v>679</v>
      </c>
      <c r="Z182" s="429">
        <v>0.06</v>
      </c>
      <c r="AA182" s="470" t="s">
        <v>321</v>
      </c>
      <c r="AB182" s="431" t="s">
        <v>754</v>
      </c>
      <c r="AC182" s="452" t="str">
        <f t="shared" si="2"/>
        <v>埼玉県松伏町</v>
      </c>
      <c r="AD182" s="453">
        <v>10.42</v>
      </c>
      <c r="AE182" s="431">
        <v>10.33</v>
      </c>
      <c r="AF182" s="452">
        <v>10.27</v>
      </c>
      <c r="AG182" s="410"/>
      <c r="AH182" s="410"/>
    </row>
    <row r="183" spans="22:34" ht="13.8" thickBot="1">
      <c r="V183" s="6" t="s">
        <v>2204</v>
      </c>
      <c r="W183" s="4" t="s">
        <v>755</v>
      </c>
      <c r="X183" s="2"/>
      <c r="Y183" s="428" t="s">
        <v>679</v>
      </c>
      <c r="Z183" s="429">
        <v>0.06</v>
      </c>
      <c r="AA183" s="470" t="s">
        <v>326</v>
      </c>
      <c r="AB183" s="431" t="s">
        <v>756</v>
      </c>
      <c r="AC183" s="452" t="str">
        <f t="shared" si="2"/>
        <v>千葉県木更津市</v>
      </c>
      <c r="AD183" s="453">
        <v>10.42</v>
      </c>
      <c r="AE183" s="431">
        <v>10.33</v>
      </c>
      <c r="AF183" s="452">
        <v>10.27</v>
      </c>
      <c r="AG183" s="410"/>
      <c r="AH183" s="410"/>
    </row>
    <row r="184" spans="22:34" ht="13.8" thickBot="1">
      <c r="V184" s="6" t="s">
        <v>2204</v>
      </c>
      <c r="W184" s="4" t="s">
        <v>757</v>
      </c>
      <c r="X184" s="2"/>
      <c r="Y184" s="428" t="s">
        <v>679</v>
      </c>
      <c r="Z184" s="429">
        <v>0.06</v>
      </c>
      <c r="AA184" s="470" t="s">
        <v>326</v>
      </c>
      <c r="AB184" s="431" t="s">
        <v>758</v>
      </c>
      <c r="AC184" s="452" t="str">
        <f t="shared" si="2"/>
        <v>千葉県野田市</v>
      </c>
      <c r="AD184" s="453">
        <v>10.42</v>
      </c>
      <c r="AE184" s="431">
        <v>10.33</v>
      </c>
      <c r="AF184" s="452">
        <v>10.27</v>
      </c>
      <c r="AG184" s="410"/>
      <c r="AH184" s="410"/>
    </row>
    <row r="185" spans="22:34" ht="13.8" thickBot="1">
      <c r="V185" s="6" t="s">
        <v>2204</v>
      </c>
      <c r="W185" s="4" t="s">
        <v>759</v>
      </c>
      <c r="X185" s="2"/>
      <c r="Y185" s="428" t="s">
        <v>679</v>
      </c>
      <c r="Z185" s="429">
        <v>0.06</v>
      </c>
      <c r="AA185" s="470" t="s">
        <v>326</v>
      </c>
      <c r="AB185" s="431" t="s">
        <v>760</v>
      </c>
      <c r="AC185" s="452" t="str">
        <f t="shared" si="2"/>
        <v>千葉県茂原市</v>
      </c>
      <c r="AD185" s="453">
        <v>10.42</v>
      </c>
      <c r="AE185" s="431">
        <v>10.33</v>
      </c>
      <c r="AF185" s="452">
        <v>10.27</v>
      </c>
      <c r="AG185" s="410"/>
      <c r="AH185" s="410"/>
    </row>
    <row r="186" spans="22:34" ht="13.8" thickBot="1">
      <c r="V186" s="6" t="s">
        <v>2204</v>
      </c>
      <c r="W186" s="4" t="s">
        <v>761</v>
      </c>
      <c r="X186" s="2"/>
      <c r="Y186" s="428" t="s">
        <v>679</v>
      </c>
      <c r="Z186" s="429">
        <v>0.06</v>
      </c>
      <c r="AA186" s="470" t="s">
        <v>326</v>
      </c>
      <c r="AB186" s="431" t="s">
        <v>762</v>
      </c>
      <c r="AC186" s="452" t="str">
        <f t="shared" si="2"/>
        <v>千葉県柏市</v>
      </c>
      <c r="AD186" s="453">
        <v>10.42</v>
      </c>
      <c r="AE186" s="431">
        <v>10.33</v>
      </c>
      <c r="AF186" s="452">
        <v>10.27</v>
      </c>
      <c r="AG186" s="410"/>
      <c r="AH186" s="410"/>
    </row>
    <row r="187" spans="22:34">
      <c r="V187" s="6" t="s">
        <v>2204</v>
      </c>
      <c r="W187" s="4" t="s">
        <v>763</v>
      </c>
      <c r="X187" s="2"/>
      <c r="Y187" s="428" t="s">
        <v>679</v>
      </c>
      <c r="Z187" s="429">
        <v>0.06</v>
      </c>
      <c r="AA187" s="470" t="s">
        <v>326</v>
      </c>
      <c r="AB187" s="431" t="s">
        <v>764</v>
      </c>
      <c r="AC187" s="452" t="str">
        <f t="shared" si="2"/>
        <v>千葉県流山市</v>
      </c>
      <c r="AD187" s="453">
        <v>10.42</v>
      </c>
      <c r="AE187" s="431">
        <v>10.33</v>
      </c>
      <c r="AF187" s="452">
        <v>10.27</v>
      </c>
      <c r="AG187" s="410"/>
      <c r="AH187" s="410"/>
    </row>
    <row r="188" spans="22:34">
      <c r="V188" s="4" t="s">
        <v>282</v>
      </c>
      <c r="W188" s="4" t="s">
        <v>765</v>
      </c>
      <c r="X188" s="2"/>
      <c r="Y188" s="428" t="s">
        <v>679</v>
      </c>
      <c r="Z188" s="429">
        <v>0.06</v>
      </c>
      <c r="AA188" s="470" t="s">
        <v>326</v>
      </c>
      <c r="AB188" s="431" t="s">
        <v>766</v>
      </c>
      <c r="AC188" s="452" t="str">
        <f t="shared" si="2"/>
        <v>千葉県我孫子市</v>
      </c>
      <c r="AD188" s="453">
        <v>10.42</v>
      </c>
      <c r="AE188" s="431">
        <v>10.33</v>
      </c>
      <c r="AF188" s="452">
        <v>10.27</v>
      </c>
      <c r="AG188" s="410"/>
      <c r="AH188" s="410"/>
    </row>
    <row r="189" spans="22:34">
      <c r="V189" s="4" t="s">
        <v>282</v>
      </c>
      <c r="W189" s="4" t="s">
        <v>767</v>
      </c>
      <c r="X189" s="2"/>
      <c r="Y189" s="428" t="s">
        <v>679</v>
      </c>
      <c r="Z189" s="429">
        <v>0.06</v>
      </c>
      <c r="AA189" s="470" t="s">
        <v>326</v>
      </c>
      <c r="AB189" s="431" t="s">
        <v>768</v>
      </c>
      <c r="AC189" s="452" t="str">
        <f t="shared" si="2"/>
        <v>千葉県鎌ケ谷市</v>
      </c>
      <c r="AD189" s="453">
        <v>10.42</v>
      </c>
      <c r="AE189" s="431">
        <v>10.33</v>
      </c>
      <c r="AF189" s="452">
        <v>10.27</v>
      </c>
      <c r="AG189" s="410"/>
      <c r="AH189" s="410"/>
    </row>
    <row r="190" spans="22:34">
      <c r="V190" s="4" t="s">
        <v>282</v>
      </c>
      <c r="W190" s="4" t="s">
        <v>769</v>
      </c>
      <c r="X190" s="2"/>
      <c r="Y190" s="428" t="s">
        <v>679</v>
      </c>
      <c r="Z190" s="429">
        <v>0.06</v>
      </c>
      <c r="AA190" s="470" t="s">
        <v>326</v>
      </c>
      <c r="AB190" s="431" t="s">
        <v>770</v>
      </c>
      <c r="AC190" s="452" t="str">
        <f t="shared" si="2"/>
        <v>千葉県白井市</v>
      </c>
      <c r="AD190" s="453">
        <v>10.42</v>
      </c>
      <c r="AE190" s="431">
        <v>10.33</v>
      </c>
      <c r="AF190" s="452">
        <v>10.27</v>
      </c>
      <c r="AG190" s="410"/>
      <c r="AH190" s="410"/>
    </row>
    <row r="191" spans="22:34">
      <c r="V191" s="4" t="s">
        <v>282</v>
      </c>
      <c r="W191" s="4" t="s">
        <v>771</v>
      </c>
      <c r="X191" s="2"/>
      <c r="Y191" s="428" t="s">
        <v>679</v>
      </c>
      <c r="Z191" s="429">
        <v>0.06</v>
      </c>
      <c r="AA191" s="470" t="s">
        <v>326</v>
      </c>
      <c r="AB191" s="431" t="s">
        <v>772</v>
      </c>
      <c r="AC191" s="452" t="str">
        <f t="shared" si="2"/>
        <v>千葉県酒々井町</v>
      </c>
      <c r="AD191" s="453">
        <v>10.42</v>
      </c>
      <c r="AE191" s="431">
        <v>10.33</v>
      </c>
      <c r="AF191" s="452">
        <v>10.27</v>
      </c>
      <c r="AG191" s="410"/>
      <c r="AH191" s="410"/>
    </row>
    <row r="192" spans="22:34">
      <c r="V192" s="4" t="s">
        <v>282</v>
      </c>
      <c r="W192" s="4" t="s">
        <v>773</v>
      </c>
      <c r="X192" s="2"/>
      <c r="Y192" s="428" t="s">
        <v>679</v>
      </c>
      <c r="Z192" s="429">
        <v>0.06</v>
      </c>
      <c r="AA192" s="470" t="s">
        <v>4</v>
      </c>
      <c r="AB192" s="431" t="s">
        <v>774</v>
      </c>
      <c r="AC192" s="452" t="str">
        <f t="shared" si="2"/>
        <v>東京都武蔵村山市</v>
      </c>
      <c r="AD192" s="453">
        <v>10.42</v>
      </c>
      <c r="AE192" s="431">
        <v>10.33</v>
      </c>
      <c r="AF192" s="452">
        <v>10.27</v>
      </c>
      <c r="AG192" s="410"/>
      <c r="AH192" s="410"/>
    </row>
    <row r="193" spans="22:34">
      <c r="V193" s="4" t="s">
        <v>282</v>
      </c>
      <c r="W193" s="4" t="s">
        <v>775</v>
      </c>
      <c r="X193" s="2"/>
      <c r="Y193" s="428" t="s">
        <v>679</v>
      </c>
      <c r="Z193" s="429">
        <v>0.06</v>
      </c>
      <c r="AA193" s="470" t="s">
        <v>4</v>
      </c>
      <c r="AB193" s="431" t="s">
        <v>776</v>
      </c>
      <c r="AC193" s="452" t="str">
        <f t="shared" si="2"/>
        <v>東京都羽村市</v>
      </c>
      <c r="AD193" s="453">
        <v>10.42</v>
      </c>
      <c r="AE193" s="431">
        <v>10.33</v>
      </c>
      <c r="AF193" s="452">
        <v>10.27</v>
      </c>
      <c r="AG193" s="410"/>
      <c r="AH193" s="410"/>
    </row>
    <row r="194" spans="22:34">
      <c r="V194" s="4" t="s">
        <v>282</v>
      </c>
      <c r="W194" s="4" t="s">
        <v>777</v>
      </c>
      <c r="X194" s="2"/>
      <c r="Y194" s="428" t="s">
        <v>679</v>
      </c>
      <c r="Z194" s="429">
        <v>0.06</v>
      </c>
      <c r="AA194" s="470" t="s">
        <v>4</v>
      </c>
      <c r="AB194" s="431" t="s">
        <v>778</v>
      </c>
      <c r="AC194" s="452" t="str">
        <f t="shared" si="2"/>
        <v>東京都瑞穂町</v>
      </c>
      <c r="AD194" s="453">
        <v>10.42</v>
      </c>
      <c r="AE194" s="431">
        <v>10.33</v>
      </c>
      <c r="AF194" s="452">
        <v>10.27</v>
      </c>
      <c r="AG194" s="410"/>
      <c r="AH194" s="410"/>
    </row>
    <row r="195" spans="22:34">
      <c r="V195" s="4" t="s">
        <v>282</v>
      </c>
      <c r="W195" s="4" t="s">
        <v>779</v>
      </c>
      <c r="X195" s="2"/>
      <c r="Y195" s="428" t="s">
        <v>679</v>
      </c>
      <c r="Z195" s="429">
        <v>0.06</v>
      </c>
      <c r="AA195" s="470" t="s">
        <v>4</v>
      </c>
      <c r="AB195" s="431" t="s">
        <v>780</v>
      </c>
      <c r="AC195" s="452" t="str">
        <f t="shared" si="2"/>
        <v>東京都奥多摩町</v>
      </c>
      <c r="AD195" s="453">
        <v>10.42</v>
      </c>
      <c r="AE195" s="431">
        <v>10.33</v>
      </c>
      <c r="AF195" s="452">
        <v>10.27</v>
      </c>
      <c r="AG195" s="410"/>
      <c r="AH195" s="410"/>
    </row>
    <row r="196" spans="22:34">
      <c r="V196" s="4" t="s">
        <v>282</v>
      </c>
      <c r="W196" s="4" t="s">
        <v>781</v>
      </c>
      <c r="X196" s="2"/>
      <c r="Y196" s="428" t="s">
        <v>679</v>
      </c>
      <c r="Z196" s="429">
        <v>0.06</v>
      </c>
      <c r="AA196" s="470" t="s">
        <v>4</v>
      </c>
      <c r="AB196" s="431" t="s">
        <v>782</v>
      </c>
      <c r="AC196" s="452" t="str">
        <f t="shared" ref="AC196:AC259" si="3">AA196&amp;AB196</f>
        <v>東京都檜原村</v>
      </c>
      <c r="AD196" s="453">
        <v>10.42</v>
      </c>
      <c r="AE196" s="431">
        <v>10.33</v>
      </c>
      <c r="AF196" s="452">
        <v>10.27</v>
      </c>
      <c r="AG196" s="410"/>
      <c r="AH196" s="410"/>
    </row>
    <row r="197" spans="22:34">
      <c r="V197" s="4" t="s">
        <v>282</v>
      </c>
      <c r="W197" s="4" t="s">
        <v>783</v>
      </c>
      <c r="X197" s="2"/>
      <c r="Y197" s="428" t="s">
        <v>679</v>
      </c>
      <c r="Z197" s="429">
        <v>0.06</v>
      </c>
      <c r="AA197" s="470" t="s">
        <v>333</v>
      </c>
      <c r="AB197" s="431" t="s">
        <v>784</v>
      </c>
      <c r="AC197" s="452" t="str">
        <f t="shared" si="3"/>
        <v>神奈川県秦野市</v>
      </c>
      <c r="AD197" s="453">
        <v>10.42</v>
      </c>
      <c r="AE197" s="431">
        <v>10.33</v>
      </c>
      <c r="AF197" s="452">
        <v>10.27</v>
      </c>
      <c r="AG197" s="410"/>
      <c r="AH197" s="410"/>
    </row>
    <row r="198" spans="22:34">
      <c r="V198" s="4" t="s">
        <v>282</v>
      </c>
      <c r="W198" s="4" t="s">
        <v>785</v>
      </c>
      <c r="X198" s="2"/>
      <c r="Y198" s="428" t="s">
        <v>679</v>
      </c>
      <c r="Z198" s="429">
        <v>0.06</v>
      </c>
      <c r="AA198" s="470" t="s">
        <v>333</v>
      </c>
      <c r="AB198" s="431" t="s">
        <v>786</v>
      </c>
      <c r="AC198" s="452" t="str">
        <f t="shared" si="3"/>
        <v>神奈川県大磯町</v>
      </c>
      <c r="AD198" s="453">
        <v>10.42</v>
      </c>
      <c r="AE198" s="431">
        <v>10.33</v>
      </c>
      <c r="AF198" s="452">
        <v>10.27</v>
      </c>
      <c r="AG198" s="410"/>
      <c r="AH198" s="410"/>
    </row>
    <row r="199" spans="22:34">
      <c r="V199" s="4" t="s">
        <v>282</v>
      </c>
      <c r="W199" s="4" t="s">
        <v>787</v>
      </c>
      <c r="X199" s="2"/>
      <c r="Y199" s="428" t="s">
        <v>679</v>
      </c>
      <c r="Z199" s="429">
        <v>0.06</v>
      </c>
      <c r="AA199" s="470" t="s">
        <v>333</v>
      </c>
      <c r="AB199" s="431" t="s">
        <v>788</v>
      </c>
      <c r="AC199" s="452" t="str">
        <f t="shared" si="3"/>
        <v>神奈川県二宮町</v>
      </c>
      <c r="AD199" s="453">
        <v>10.42</v>
      </c>
      <c r="AE199" s="431">
        <v>10.33</v>
      </c>
      <c r="AF199" s="452">
        <v>10.27</v>
      </c>
      <c r="AG199" s="410"/>
      <c r="AH199" s="410"/>
    </row>
    <row r="200" spans="22:34">
      <c r="V200" s="4" t="s">
        <v>282</v>
      </c>
      <c r="W200" s="4" t="s">
        <v>789</v>
      </c>
      <c r="X200" s="2"/>
      <c r="Y200" s="428" t="s">
        <v>679</v>
      </c>
      <c r="Z200" s="429">
        <v>0.06</v>
      </c>
      <c r="AA200" s="470" t="s">
        <v>333</v>
      </c>
      <c r="AB200" s="431" t="s">
        <v>790</v>
      </c>
      <c r="AC200" s="452" t="str">
        <f t="shared" si="3"/>
        <v>神奈川県中井町</v>
      </c>
      <c r="AD200" s="453">
        <v>10.42</v>
      </c>
      <c r="AE200" s="431">
        <v>10.33</v>
      </c>
      <c r="AF200" s="452">
        <v>10.27</v>
      </c>
      <c r="AG200" s="410"/>
      <c r="AH200" s="410"/>
    </row>
    <row r="201" spans="22:34">
      <c r="V201" s="4" t="s">
        <v>282</v>
      </c>
      <c r="W201" s="4" t="s">
        <v>791</v>
      </c>
      <c r="X201" s="2"/>
      <c r="Y201" s="428" t="s">
        <v>679</v>
      </c>
      <c r="Z201" s="429">
        <v>0.06</v>
      </c>
      <c r="AA201" s="470" t="s">
        <v>333</v>
      </c>
      <c r="AB201" s="431" t="s">
        <v>792</v>
      </c>
      <c r="AC201" s="452" t="str">
        <f t="shared" si="3"/>
        <v>神奈川県清川村</v>
      </c>
      <c r="AD201" s="453">
        <v>10.42</v>
      </c>
      <c r="AE201" s="431">
        <v>10.33</v>
      </c>
      <c r="AF201" s="452">
        <v>10.27</v>
      </c>
      <c r="AG201" s="410"/>
      <c r="AH201" s="410"/>
    </row>
    <row r="202" spans="22:34">
      <c r="V202" s="4" t="s">
        <v>282</v>
      </c>
      <c r="W202" s="4" t="s">
        <v>793</v>
      </c>
      <c r="X202" s="2"/>
      <c r="Y202" s="428" t="s">
        <v>679</v>
      </c>
      <c r="Z202" s="429">
        <v>0.06</v>
      </c>
      <c r="AA202" s="470" t="s">
        <v>363</v>
      </c>
      <c r="AB202" s="431" t="s">
        <v>794</v>
      </c>
      <c r="AC202" s="452" t="str">
        <f t="shared" si="3"/>
        <v>岐阜県岐阜市</v>
      </c>
      <c r="AD202" s="453">
        <v>10.42</v>
      </c>
      <c r="AE202" s="431">
        <v>10.33</v>
      </c>
      <c r="AF202" s="452">
        <v>10.27</v>
      </c>
      <c r="AG202" s="410"/>
      <c r="AH202" s="410"/>
    </row>
    <row r="203" spans="22:34">
      <c r="V203" s="4" t="s">
        <v>282</v>
      </c>
      <c r="W203" s="4" t="s">
        <v>795</v>
      </c>
      <c r="X203" s="2"/>
      <c r="Y203" s="428" t="s">
        <v>679</v>
      </c>
      <c r="Z203" s="429">
        <v>0.06</v>
      </c>
      <c r="AA203" s="470" t="s">
        <v>367</v>
      </c>
      <c r="AB203" s="431" t="s">
        <v>796</v>
      </c>
      <c r="AC203" s="452" t="str">
        <f t="shared" si="3"/>
        <v>静岡県静岡市</v>
      </c>
      <c r="AD203" s="453">
        <v>10.42</v>
      </c>
      <c r="AE203" s="431">
        <v>10.33</v>
      </c>
      <c r="AF203" s="452">
        <v>10.27</v>
      </c>
      <c r="AG203" s="410"/>
      <c r="AH203" s="410"/>
    </row>
    <row r="204" spans="22:34">
      <c r="V204" s="4" t="s">
        <v>282</v>
      </c>
      <c r="W204" s="4" t="s">
        <v>797</v>
      </c>
      <c r="X204" s="2"/>
      <c r="Y204" s="428" t="s">
        <v>679</v>
      </c>
      <c r="Z204" s="429">
        <v>0.06</v>
      </c>
      <c r="AA204" s="470" t="s">
        <v>371</v>
      </c>
      <c r="AB204" s="431" t="s">
        <v>798</v>
      </c>
      <c r="AC204" s="452" t="str">
        <f t="shared" si="3"/>
        <v>愛知県岡崎市</v>
      </c>
      <c r="AD204" s="453">
        <v>10.42</v>
      </c>
      <c r="AE204" s="431">
        <v>10.33</v>
      </c>
      <c r="AF204" s="452">
        <v>10.27</v>
      </c>
      <c r="AG204" s="410"/>
      <c r="AH204" s="410"/>
    </row>
    <row r="205" spans="22:34">
      <c r="V205" s="4" t="s">
        <v>282</v>
      </c>
      <c r="W205" s="4" t="s">
        <v>799</v>
      </c>
      <c r="X205" s="2"/>
      <c r="Y205" s="428" t="s">
        <v>679</v>
      </c>
      <c r="Z205" s="429">
        <v>0.06</v>
      </c>
      <c r="AA205" s="470" t="s">
        <v>371</v>
      </c>
      <c r="AB205" s="431" t="s">
        <v>800</v>
      </c>
      <c r="AC205" s="452" t="str">
        <f t="shared" si="3"/>
        <v>愛知県一宮市</v>
      </c>
      <c r="AD205" s="453">
        <v>10.42</v>
      </c>
      <c r="AE205" s="431">
        <v>10.33</v>
      </c>
      <c r="AF205" s="452">
        <v>10.27</v>
      </c>
      <c r="AG205" s="410"/>
      <c r="AH205" s="410"/>
    </row>
    <row r="206" spans="22:34">
      <c r="V206" s="4" t="s">
        <v>282</v>
      </c>
      <c r="W206" s="4" t="s">
        <v>801</v>
      </c>
      <c r="X206" s="2"/>
      <c r="Y206" s="428" t="s">
        <v>679</v>
      </c>
      <c r="Z206" s="429">
        <v>0.06</v>
      </c>
      <c r="AA206" s="470" t="s">
        <v>371</v>
      </c>
      <c r="AB206" s="431" t="s">
        <v>802</v>
      </c>
      <c r="AC206" s="452" t="str">
        <f t="shared" si="3"/>
        <v>愛知県瀬戸市</v>
      </c>
      <c r="AD206" s="453">
        <v>10.42</v>
      </c>
      <c r="AE206" s="431">
        <v>10.33</v>
      </c>
      <c r="AF206" s="452">
        <v>10.27</v>
      </c>
      <c r="AG206" s="410"/>
      <c r="AH206" s="410"/>
    </row>
    <row r="207" spans="22:34">
      <c r="V207" s="4" t="s">
        <v>282</v>
      </c>
      <c r="W207" s="4" t="s">
        <v>803</v>
      </c>
      <c r="X207" s="2"/>
      <c r="Y207" s="428" t="s">
        <v>679</v>
      </c>
      <c r="Z207" s="429">
        <v>0.06</v>
      </c>
      <c r="AA207" s="470" t="s">
        <v>371</v>
      </c>
      <c r="AB207" s="431" t="s">
        <v>804</v>
      </c>
      <c r="AC207" s="452" t="str">
        <f t="shared" si="3"/>
        <v>愛知県春日井市</v>
      </c>
      <c r="AD207" s="453">
        <v>10.42</v>
      </c>
      <c r="AE207" s="431">
        <v>10.33</v>
      </c>
      <c r="AF207" s="452">
        <v>10.27</v>
      </c>
      <c r="AG207" s="410"/>
      <c r="AH207" s="410"/>
    </row>
    <row r="208" spans="22:34">
      <c r="V208" s="4" t="s">
        <v>282</v>
      </c>
      <c r="W208" s="4" t="s">
        <v>805</v>
      </c>
      <c r="X208" s="2"/>
      <c r="Y208" s="428" t="s">
        <v>679</v>
      </c>
      <c r="Z208" s="429">
        <v>0.06</v>
      </c>
      <c r="AA208" s="470" t="s">
        <v>371</v>
      </c>
      <c r="AB208" s="431" t="s">
        <v>806</v>
      </c>
      <c r="AC208" s="452" t="str">
        <f t="shared" si="3"/>
        <v>愛知県津島市</v>
      </c>
      <c r="AD208" s="453">
        <v>10.42</v>
      </c>
      <c r="AE208" s="431">
        <v>10.33</v>
      </c>
      <c r="AF208" s="452">
        <v>10.27</v>
      </c>
      <c r="AG208" s="410"/>
      <c r="AH208" s="410"/>
    </row>
    <row r="209" spans="22:34">
      <c r="V209" s="4" t="s">
        <v>282</v>
      </c>
      <c r="W209" s="4" t="s">
        <v>807</v>
      </c>
      <c r="X209" s="2"/>
      <c r="Y209" s="428" t="s">
        <v>679</v>
      </c>
      <c r="Z209" s="429">
        <v>0.06</v>
      </c>
      <c r="AA209" s="470" t="s">
        <v>371</v>
      </c>
      <c r="AB209" s="431" t="s">
        <v>808</v>
      </c>
      <c r="AC209" s="452" t="str">
        <f t="shared" si="3"/>
        <v>愛知県碧南市</v>
      </c>
      <c r="AD209" s="453">
        <v>10.42</v>
      </c>
      <c r="AE209" s="431">
        <v>10.33</v>
      </c>
      <c r="AF209" s="452">
        <v>10.27</v>
      </c>
      <c r="AG209" s="410"/>
      <c r="AH209" s="410"/>
    </row>
    <row r="210" spans="22:34">
      <c r="V210" s="4" t="s">
        <v>282</v>
      </c>
      <c r="W210" s="4" t="s">
        <v>809</v>
      </c>
      <c r="X210" s="2"/>
      <c r="Y210" s="428" t="s">
        <v>679</v>
      </c>
      <c r="Z210" s="429">
        <v>0.06</v>
      </c>
      <c r="AA210" s="470" t="s">
        <v>371</v>
      </c>
      <c r="AB210" s="431" t="s">
        <v>810</v>
      </c>
      <c r="AC210" s="452" t="str">
        <f t="shared" si="3"/>
        <v>愛知県安城市</v>
      </c>
      <c r="AD210" s="453">
        <v>10.42</v>
      </c>
      <c r="AE210" s="431">
        <v>10.33</v>
      </c>
      <c r="AF210" s="452">
        <v>10.27</v>
      </c>
      <c r="AG210" s="410"/>
      <c r="AH210" s="410"/>
    </row>
    <row r="211" spans="22:34">
      <c r="V211" s="4" t="s">
        <v>282</v>
      </c>
      <c r="W211" s="4" t="s">
        <v>811</v>
      </c>
      <c r="X211" s="2"/>
      <c r="Y211" s="428" t="s">
        <v>679</v>
      </c>
      <c r="Z211" s="429">
        <v>0.06</v>
      </c>
      <c r="AA211" s="470" t="s">
        <v>371</v>
      </c>
      <c r="AB211" s="431" t="s">
        <v>812</v>
      </c>
      <c r="AC211" s="452" t="str">
        <f t="shared" si="3"/>
        <v>愛知県西尾市</v>
      </c>
      <c r="AD211" s="453">
        <v>10.42</v>
      </c>
      <c r="AE211" s="431">
        <v>10.33</v>
      </c>
      <c r="AF211" s="452">
        <v>10.27</v>
      </c>
      <c r="AG211" s="410"/>
      <c r="AH211" s="410"/>
    </row>
    <row r="212" spans="22:34">
      <c r="V212" s="4" t="s">
        <v>282</v>
      </c>
      <c r="W212" s="4" t="s">
        <v>813</v>
      </c>
      <c r="X212" s="2"/>
      <c r="Y212" s="428" t="s">
        <v>679</v>
      </c>
      <c r="Z212" s="429">
        <v>0.06</v>
      </c>
      <c r="AA212" s="470" t="s">
        <v>371</v>
      </c>
      <c r="AB212" s="431" t="s">
        <v>814</v>
      </c>
      <c r="AC212" s="452" t="str">
        <f t="shared" si="3"/>
        <v>愛知県犬山市</v>
      </c>
      <c r="AD212" s="453">
        <v>10.42</v>
      </c>
      <c r="AE212" s="431">
        <v>10.33</v>
      </c>
      <c r="AF212" s="452">
        <v>10.27</v>
      </c>
      <c r="AG212" s="410"/>
      <c r="AH212" s="410"/>
    </row>
    <row r="213" spans="22:34">
      <c r="V213" s="4" t="s">
        <v>282</v>
      </c>
      <c r="W213" s="4" t="s">
        <v>815</v>
      </c>
      <c r="X213" s="2"/>
      <c r="Y213" s="428" t="s">
        <v>679</v>
      </c>
      <c r="Z213" s="429">
        <v>0.06</v>
      </c>
      <c r="AA213" s="470" t="s">
        <v>371</v>
      </c>
      <c r="AB213" s="431" t="s">
        <v>816</v>
      </c>
      <c r="AC213" s="452" t="str">
        <f t="shared" si="3"/>
        <v>愛知県江南市</v>
      </c>
      <c r="AD213" s="453">
        <v>10.42</v>
      </c>
      <c r="AE213" s="431">
        <v>10.33</v>
      </c>
      <c r="AF213" s="452">
        <v>10.27</v>
      </c>
      <c r="AG213" s="410"/>
      <c r="AH213" s="410"/>
    </row>
    <row r="214" spans="22:34">
      <c r="V214" s="4" t="s">
        <v>282</v>
      </c>
      <c r="W214" s="4" t="s">
        <v>817</v>
      </c>
      <c r="X214" s="2"/>
      <c r="Y214" s="428" t="s">
        <v>679</v>
      </c>
      <c r="Z214" s="429">
        <v>0.06</v>
      </c>
      <c r="AA214" s="470" t="s">
        <v>371</v>
      </c>
      <c r="AB214" s="431" t="s">
        <v>818</v>
      </c>
      <c r="AC214" s="452" t="str">
        <f t="shared" si="3"/>
        <v>愛知県稲沢市</v>
      </c>
      <c r="AD214" s="453">
        <v>10.42</v>
      </c>
      <c r="AE214" s="431">
        <v>10.33</v>
      </c>
      <c r="AF214" s="452">
        <v>10.27</v>
      </c>
      <c r="AG214" s="410"/>
      <c r="AH214" s="410"/>
    </row>
    <row r="215" spans="22:34">
      <c r="V215" s="4" t="s">
        <v>282</v>
      </c>
      <c r="W215" s="4" t="s">
        <v>819</v>
      </c>
      <c r="X215" s="2"/>
      <c r="Y215" s="428" t="s">
        <v>679</v>
      </c>
      <c r="Z215" s="429">
        <v>0.06</v>
      </c>
      <c r="AA215" s="470" t="s">
        <v>371</v>
      </c>
      <c r="AB215" s="431" t="s">
        <v>820</v>
      </c>
      <c r="AC215" s="452" t="str">
        <f t="shared" si="3"/>
        <v>愛知県尾張旭市</v>
      </c>
      <c r="AD215" s="453">
        <v>10.42</v>
      </c>
      <c r="AE215" s="431">
        <v>10.33</v>
      </c>
      <c r="AF215" s="452">
        <v>10.27</v>
      </c>
      <c r="AG215" s="410"/>
      <c r="AH215" s="410"/>
    </row>
    <row r="216" spans="22:34">
      <c r="V216" s="4" t="s">
        <v>282</v>
      </c>
      <c r="W216" s="4" t="s">
        <v>821</v>
      </c>
      <c r="X216" s="2"/>
      <c r="Y216" s="428" t="s">
        <v>679</v>
      </c>
      <c r="Z216" s="429">
        <v>0.06</v>
      </c>
      <c r="AA216" s="470" t="s">
        <v>371</v>
      </c>
      <c r="AB216" s="431" t="s">
        <v>822</v>
      </c>
      <c r="AC216" s="452" t="str">
        <f t="shared" si="3"/>
        <v>愛知県岩倉市</v>
      </c>
      <c r="AD216" s="453">
        <v>10.42</v>
      </c>
      <c r="AE216" s="431">
        <v>10.33</v>
      </c>
      <c r="AF216" s="452">
        <v>10.27</v>
      </c>
      <c r="AG216" s="410"/>
      <c r="AH216" s="410"/>
    </row>
    <row r="217" spans="22:34">
      <c r="V217" s="4" t="s">
        <v>282</v>
      </c>
      <c r="W217" s="4" t="s">
        <v>823</v>
      </c>
      <c r="X217" s="2"/>
      <c r="Y217" s="428" t="s">
        <v>679</v>
      </c>
      <c r="Z217" s="429">
        <v>0.06</v>
      </c>
      <c r="AA217" s="470" t="s">
        <v>371</v>
      </c>
      <c r="AB217" s="431" t="s">
        <v>824</v>
      </c>
      <c r="AC217" s="452" t="str">
        <f t="shared" si="3"/>
        <v>愛知県日進市</v>
      </c>
      <c r="AD217" s="453">
        <v>10.42</v>
      </c>
      <c r="AE217" s="431">
        <v>10.33</v>
      </c>
      <c r="AF217" s="452">
        <v>10.27</v>
      </c>
      <c r="AG217" s="410"/>
      <c r="AH217" s="410"/>
    </row>
    <row r="218" spans="22:34">
      <c r="V218" s="4" t="s">
        <v>282</v>
      </c>
      <c r="W218" s="4" t="s">
        <v>825</v>
      </c>
      <c r="X218" s="2"/>
      <c r="Y218" s="428" t="s">
        <v>679</v>
      </c>
      <c r="Z218" s="429">
        <v>0.06</v>
      </c>
      <c r="AA218" s="470" t="s">
        <v>371</v>
      </c>
      <c r="AB218" s="431" t="s">
        <v>826</v>
      </c>
      <c r="AC218" s="452" t="str">
        <f t="shared" si="3"/>
        <v>愛知県愛西市</v>
      </c>
      <c r="AD218" s="453">
        <v>10.42</v>
      </c>
      <c r="AE218" s="431">
        <v>10.33</v>
      </c>
      <c r="AF218" s="452">
        <v>10.27</v>
      </c>
      <c r="AG218" s="410"/>
      <c r="AH218" s="410"/>
    </row>
    <row r="219" spans="22:34">
      <c r="V219" s="4" t="s">
        <v>282</v>
      </c>
      <c r="W219" s="4" t="s">
        <v>827</v>
      </c>
      <c r="X219" s="2"/>
      <c r="Y219" s="428" t="s">
        <v>679</v>
      </c>
      <c r="Z219" s="429">
        <v>0.06</v>
      </c>
      <c r="AA219" s="470" t="s">
        <v>371</v>
      </c>
      <c r="AB219" s="431" t="s">
        <v>828</v>
      </c>
      <c r="AC219" s="452" t="str">
        <f t="shared" si="3"/>
        <v>愛知県清須市</v>
      </c>
      <c r="AD219" s="453">
        <v>10.42</v>
      </c>
      <c r="AE219" s="431">
        <v>10.33</v>
      </c>
      <c r="AF219" s="452">
        <v>10.27</v>
      </c>
      <c r="AG219" s="410"/>
      <c r="AH219" s="410"/>
    </row>
    <row r="220" spans="22:34">
      <c r="V220" s="4" t="s">
        <v>282</v>
      </c>
      <c r="W220" s="4" t="s">
        <v>829</v>
      </c>
      <c r="X220" s="2"/>
      <c r="Y220" s="428" t="s">
        <v>679</v>
      </c>
      <c r="Z220" s="429">
        <v>0.06</v>
      </c>
      <c r="AA220" s="470" t="s">
        <v>371</v>
      </c>
      <c r="AB220" s="431" t="s">
        <v>830</v>
      </c>
      <c r="AC220" s="452" t="str">
        <f t="shared" si="3"/>
        <v>愛知県北名古屋市</v>
      </c>
      <c r="AD220" s="453">
        <v>10.42</v>
      </c>
      <c r="AE220" s="431">
        <v>10.33</v>
      </c>
      <c r="AF220" s="452">
        <v>10.27</v>
      </c>
      <c r="AG220" s="410"/>
      <c r="AH220" s="410"/>
    </row>
    <row r="221" spans="22:34">
      <c r="V221" s="4" t="s">
        <v>282</v>
      </c>
      <c r="W221" s="4" t="s">
        <v>831</v>
      </c>
      <c r="X221" s="2"/>
      <c r="Y221" s="428" t="s">
        <v>679</v>
      </c>
      <c r="Z221" s="429">
        <v>0.06</v>
      </c>
      <c r="AA221" s="470" t="s">
        <v>371</v>
      </c>
      <c r="AB221" s="431" t="s">
        <v>832</v>
      </c>
      <c r="AC221" s="452" t="str">
        <f t="shared" si="3"/>
        <v>愛知県弥富市</v>
      </c>
      <c r="AD221" s="453">
        <v>10.42</v>
      </c>
      <c r="AE221" s="431">
        <v>10.33</v>
      </c>
      <c r="AF221" s="452">
        <v>10.27</v>
      </c>
      <c r="AG221" s="410"/>
      <c r="AH221" s="410"/>
    </row>
    <row r="222" spans="22:34">
      <c r="V222" s="4" t="s">
        <v>282</v>
      </c>
      <c r="W222" s="4" t="s">
        <v>833</v>
      </c>
      <c r="X222" s="2"/>
      <c r="Y222" s="428" t="s">
        <v>679</v>
      </c>
      <c r="Z222" s="429">
        <v>0.06</v>
      </c>
      <c r="AA222" s="470" t="s">
        <v>371</v>
      </c>
      <c r="AB222" s="431" t="s">
        <v>834</v>
      </c>
      <c r="AC222" s="452" t="str">
        <f t="shared" si="3"/>
        <v>愛知県あま市</v>
      </c>
      <c r="AD222" s="453">
        <v>10.42</v>
      </c>
      <c r="AE222" s="431">
        <v>10.33</v>
      </c>
      <c r="AF222" s="452">
        <v>10.27</v>
      </c>
      <c r="AG222" s="410"/>
      <c r="AH222" s="410"/>
    </row>
    <row r="223" spans="22:34">
      <c r="V223" s="4" t="s">
        <v>282</v>
      </c>
      <c r="W223" s="4" t="s">
        <v>835</v>
      </c>
      <c r="X223" s="2"/>
      <c r="Y223" s="428" t="s">
        <v>679</v>
      </c>
      <c r="Z223" s="429">
        <v>0.06</v>
      </c>
      <c r="AA223" s="470" t="s">
        <v>371</v>
      </c>
      <c r="AB223" s="431" t="s">
        <v>836</v>
      </c>
      <c r="AC223" s="452" t="str">
        <f t="shared" si="3"/>
        <v>愛知県長久手市</v>
      </c>
      <c r="AD223" s="453">
        <v>10.42</v>
      </c>
      <c r="AE223" s="431">
        <v>10.33</v>
      </c>
      <c r="AF223" s="452">
        <v>10.27</v>
      </c>
      <c r="AG223" s="410"/>
      <c r="AH223" s="410"/>
    </row>
    <row r="224" spans="22:34">
      <c r="V224" s="4" t="s">
        <v>282</v>
      </c>
      <c r="W224" s="4" t="s">
        <v>837</v>
      </c>
      <c r="X224" s="2"/>
      <c r="Y224" s="428" t="s">
        <v>679</v>
      </c>
      <c r="Z224" s="429">
        <v>0.06</v>
      </c>
      <c r="AA224" s="470" t="s">
        <v>371</v>
      </c>
      <c r="AB224" s="431" t="s">
        <v>838</v>
      </c>
      <c r="AC224" s="452" t="str">
        <f t="shared" si="3"/>
        <v>愛知県東郷町</v>
      </c>
      <c r="AD224" s="453">
        <v>10.42</v>
      </c>
      <c r="AE224" s="431">
        <v>10.33</v>
      </c>
      <c r="AF224" s="452">
        <v>10.27</v>
      </c>
      <c r="AG224" s="410"/>
      <c r="AH224" s="410"/>
    </row>
    <row r="225" spans="22:34">
      <c r="V225" s="4" t="s">
        <v>282</v>
      </c>
      <c r="W225" s="4" t="s">
        <v>839</v>
      </c>
      <c r="X225" s="2"/>
      <c r="Y225" s="428" t="s">
        <v>679</v>
      </c>
      <c r="Z225" s="429">
        <v>0.06</v>
      </c>
      <c r="AA225" s="470" t="s">
        <v>371</v>
      </c>
      <c r="AB225" s="431" t="s">
        <v>840</v>
      </c>
      <c r="AC225" s="452" t="str">
        <f t="shared" si="3"/>
        <v>愛知県大治町</v>
      </c>
      <c r="AD225" s="453">
        <v>10.42</v>
      </c>
      <c r="AE225" s="431">
        <v>10.33</v>
      </c>
      <c r="AF225" s="452">
        <v>10.27</v>
      </c>
      <c r="AG225" s="410"/>
      <c r="AH225" s="410"/>
    </row>
    <row r="226" spans="22:34">
      <c r="V226" s="4" t="s">
        <v>282</v>
      </c>
      <c r="W226" s="4" t="s">
        <v>841</v>
      </c>
      <c r="X226" s="2"/>
      <c r="Y226" s="428" t="s">
        <v>679</v>
      </c>
      <c r="Z226" s="429">
        <v>0.06</v>
      </c>
      <c r="AA226" s="470" t="s">
        <v>371</v>
      </c>
      <c r="AB226" s="431" t="s">
        <v>842</v>
      </c>
      <c r="AC226" s="452" t="str">
        <f t="shared" si="3"/>
        <v>愛知県蟹江町</v>
      </c>
      <c r="AD226" s="453">
        <v>10.42</v>
      </c>
      <c r="AE226" s="431">
        <v>10.33</v>
      </c>
      <c r="AF226" s="452">
        <v>10.27</v>
      </c>
      <c r="AG226" s="410"/>
      <c r="AH226" s="410"/>
    </row>
    <row r="227" spans="22:34">
      <c r="V227" s="4" t="s">
        <v>282</v>
      </c>
      <c r="W227" s="4" t="s">
        <v>843</v>
      </c>
      <c r="X227" s="2"/>
      <c r="Y227" s="428" t="s">
        <v>679</v>
      </c>
      <c r="Z227" s="429">
        <v>0.06</v>
      </c>
      <c r="AA227" s="470" t="s">
        <v>371</v>
      </c>
      <c r="AB227" s="431" t="s">
        <v>844</v>
      </c>
      <c r="AC227" s="452" t="str">
        <f t="shared" si="3"/>
        <v>愛知県豊山町</v>
      </c>
      <c r="AD227" s="453">
        <v>10.42</v>
      </c>
      <c r="AE227" s="431">
        <v>10.33</v>
      </c>
      <c r="AF227" s="452">
        <v>10.27</v>
      </c>
      <c r="AG227" s="410"/>
      <c r="AH227" s="410"/>
    </row>
    <row r="228" spans="22:34">
      <c r="V228" s="4" t="s">
        <v>286</v>
      </c>
      <c r="W228" s="4" t="s">
        <v>845</v>
      </c>
      <c r="X228" s="2"/>
      <c r="Y228" s="428" t="s">
        <v>679</v>
      </c>
      <c r="Z228" s="429">
        <v>0.06</v>
      </c>
      <c r="AA228" s="470" t="s">
        <v>371</v>
      </c>
      <c r="AB228" s="431" t="s">
        <v>846</v>
      </c>
      <c r="AC228" s="452" t="str">
        <f t="shared" si="3"/>
        <v>愛知県飛島村</v>
      </c>
      <c r="AD228" s="453">
        <v>10.42</v>
      </c>
      <c r="AE228" s="431">
        <v>10.33</v>
      </c>
      <c r="AF228" s="452">
        <v>10.27</v>
      </c>
      <c r="AG228" s="410"/>
      <c r="AH228" s="410"/>
    </row>
    <row r="229" spans="22:34">
      <c r="V229" s="4" t="s">
        <v>286</v>
      </c>
      <c r="W229" s="4" t="s">
        <v>847</v>
      </c>
      <c r="X229" s="2"/>
      <c r="Y229" s="428" t="s">
        <v>679</v>
      </c>
      <c r="Z229" s="429">
        <v>0.06</v>
      </c>
      <c r="AA229" s="470" t="s">
        <v>375</v>
      </c>
      <c r="AB229" s="431" t="s">
        <v>848</v>
      </c>
      <c r="AC229" s="452" t="str">
        <f t="shared" si="3"/>
        <v>三重県津市</v>
      </c>
      <c r="AD229" s="453">
        <v>10.42</v>
      </c>
      <c r="AE229" s="431">
        <v>10.33</v>
      </c>
      <c r="AF229" s="452">
        <v>10.27</v>
      </c>
      <c r="AG229" s="410"/>
      <c r="AH229" s="410"/>
    </row>
    <row r="230" spans="22:34">
      <c r="V230" s="4" t="s">
        <v>286</v>
      </c>
      <c r="W230" s="4" t="s">
        <v>849</v>
      </c>
      <c r="X230" s="2"/>
      <c r="Y230" s="428" t="s">
        <v>679</v>
      </c>
      <c r="Z230" s="429">
        <v>0.06</v>
      </c>
      <c r="AA230" s="470" t="s">
        <v>375</v>
      </c>
      <c r="AB230" s="431" t="s">
        <v>850</v>
      </c>
      <c r="AC230" s="452" t="str">
        <f t="shared" si="3"/>
        <v>三重県四日市市</v>
      </c>
      <c r="AD230" s="453">
        <v>10.42</v>
      </c>
      <c r="AE230" s="431">
        <v>10.33</v>
      </c>
      <c r="AF230" s="452">
        <v>10.27</v>
      </c>
      <c r="AG230" s="410"/>
      <c r="AH230" s="410"/>
    </row>
    <row r="231" spans="22:34">
      <c r="V231" s="4" t="s">
        <v>286</v>
      </c>
      <c r="W231" s="4" t="s">
        <v>851</v>
      </c>
      <c r="X231" s="2"/>
      <c r="Y231" s="428" t="s">
        <v>679</v>
      </c>
      <c r="Z231" s="429">
        <v>0.06</v>
      </c>
      <c r="AA231" s="470" t="s">
        <v>375</v>
      </c>
      <c r="AB231" s="431" t="s">
        <v>852</v>
      </c>
      <c r="AC231" s="452" t="str">
        <f t="shared" si="3"/>
        <v>三重県桑名市</v>
      </c>
      <c r="AD231" s="453">
        <v>10.42</v>
      </c>
      <c r="AE231" s="431">
        <v>10.33</v>
      </c>
      <c r="AF231" s="452">
        <v>10.27</v>
      </c>
      <c r="AG231" s="410"/>
      <c r="AH231" s="410"/>
    </row>
    <row r="232" spans="22:34">
      <c r="V232" s="4" t="s">
        <v>286</v>
      </c>
      <c r="W232" s="4" t="s">
        <v>853</v>
      </c>
      <c r="X232" s="2"/>
      <c r="Y232" s="428" t="s">
        <v>679</v>
      </c>
      <c r="Z232" s="429">
        <v>0.06</v>
      </c>
      <c r="AA232" s="470" t="s">
        <v>375</v>
      </c>
      <c r="AB232" s="431" t="s">
        <v>854</v>
      </c>
      <c r="AC232" s="452" t="str">
        <f t="shared" si="3"/>
        <v>三重県鈴鹿市</v>
      </c>
      <c r="AD232" s="453">
        <v>10.42</v>
      </c>
      <c r="AE232" s="431">
        <v>10.33</v>
      </c>
      <c r="AF232" s="452">
        <v>10.27</v>
      </c>
      <c r="AG232" s="410"/>
      <c r="AH232" s="410"/>
    </row>
    <row r="233" spans="22:34">
      <c r="V233" s="4" t="s">
        <v>286</v>
      </c>
      <c r="W233" s="4" t="s">
        <v>855</v>
      </c>
      <c r="X233" s="2"/>
      <c r="Y233" s="428" t="s">
        <v>679</v>
      </c>
      <c r="Z233" s="429">
        <v>0.06</v>
      </c>
      <c r="AA233" s="470" t="s">
        <v>375</v>
      </c>
      <c r="AB233" s="431" t="s">
        <v>856</v>
      </c>
      <c r="AC233" s="452" t="str">
        <f t="shared" si="3"/>
        <v>三重県亀山市</v>
      </c>
      <c r="AD233" s="453">
        <v>10.42</v>
      </c>
      <c r="AE233" s="431">
        <v>10.33</v>
      </c>
      <c r="AF233" s="452">
        <v>10.27</v>
      </c>
      <c r="AG233" s="410"/>
      <c r="AH233" s="410"/>
    </row>
    <row r="234" spans="22:34">
      <c r="V234" s="4" t="s">
        <v>286</v>
      </c>
      <c r="W234" s="4" t="s">
        <v>857</v>
      </c>
      <c r="X234" s="2"/>
      <c r="Y234" s="428" t="s">
        <v>679</v>
      </c>
      <c r="Z234" s="429">
        <v>0.06</v>
      </c>
      <c r="AA234" s="470" t="s">
        <v>380</v>
      </c>
      <c r="AB234" s="431" t="s">
        <v>858</v>
      </c>
      <c r="AC234" s="452" t="str">
        <f t="shared" si="3"/>
        <v>滋賀県彦根市</v>
      </c>
      <c r="AD234" s="453">
        <v>10.42</v>
      </c>
      <c r="AE234" s="431">
        <v>10.33</v>
      </c>
      <c r="AF234" s="452">
        <v>10.27</v>
      </c>
      <c r="AG234" s="410"/>
      <c r="AH234" s="410"/>
    </row>
    <row r="235" spans="22:34">
      <c r="V235" s="4" t="s">
        <v>286</v>
      </c>
      <c r="W235" s="4" t="s">
        <v>859</v>
      </c>
      <c r="X235" s="2"/>
      <c r="Y235" s="428" t="s">
        <v>679</v>
      </c>
      <c r="Z235" s="429">
        <v>0.06</v>
      </c>
      <c r="AA235" s="470" t="s">
        <v>380</v>
      </c>
      <c r="AB235" s="431" t="s">
        <v>860</v>
      </c>
      <c r="AC235" s="452" t="str">
        <f t="shared" si="3"/>
        <v>滋賀県守山市</v>
      </c>
      <c r="AD235" s="453">
        <v>10.42</v>
      </c>
      <c r="AE235" s="431">
        <v>10.33</v>
      </c>
      <c r="AF235" s="452">
        <v>10.27</v>
      </c>
      <c r="AG235" s="410"/>
      <c r="AH235" s="410"/>
    </row>
    <row r="236" spans="22:34">
      <c r="V236" s="4" t="s">
        <v>286</v>
      </c>
      <c r="W236" s="4" t="s">
        <v>861</v>
      </c>
      <c r="X236" s="2"/>
      <c r="Y236" s="428" t="s">
        <v>679</v>
      </c>
      <c r="Z236" s="429">
        <v>0.06</v>
      </c>
      <c r="AA236" s="470" t="s">
        <v>380</v>
      </c>
      <c r="AB236" s="431" t="s">
        <v>862</v>
      </c>
      <c r="AC236" s="452" t="str">
        <f t="shared" si="3"/>
        <v>滋賀県甲賀市</v>
      </c>
      <c r="AD236" s="453">
        <v>10.42</v>
      </c>
      <c r="AE236" s="431">
        <v>10.33</v>
      </c>
      <c r="AF236" s="452">
        <v>10.27</v>
      </c>
      <c r="AG236" s="410"/>
      <c r="AH236" s="410"/>
    </row>
    <row r="237" spans="22:34">
      <c r="V237" s="4" t="s">
        <v>286</v>
      </c>
      <c r="W237" s="4" t="s">
        <v>863</v>
      </c>
      <c r="X237" s="2"/>
      <c r="Y237" s="428" t="s">
        <v>679</v>
      </c>
      <c r="Z237" s="429">
        <v>0.06</v>
      </c>
      <c r="AA237" s="470" t="s">
        <v>384</v>
      </c>
      <c r="AB237" s="431" t="s">
        <v>864</v>
      </c>
      <c r="AC237" s="452" t="str">
        <f t="shared" si="3"/>
        <v>京都府宇治市</v>
      </c>
      <c r="AD237" s="453">
        <v>10.42</v>
      </c>
      <c r="AE237" s="431">
        <v>10.33</v>
      </c>
      <c r="AF237" s="452">
        <v>10.27</v>
      </c>
      <c r="AG237" s="410"/>
      <c r="AH237" s="410"/>
    </row>
    <row r="238" spans="22:34">
      <c r="V238" s="4" t="s">
        <v>286</v>
      </c>
      <c r="W238" s="4" t="s">
        <v>865</v>
      </c>
      <c r="X238" s="2"/>
      <c r="Y238" s="428" t="s">
        <v>679</v>
      </c>
      <c r="Z238" s="429">
        <v>0.06</v>
      </c>
      <c r="AA238" s="470" t="s">
        <v>384</v>
      </c>
      <c r="AB238" s="431" t="s">
        <v>866</v>
      </c>
      <c r="AC238" s="452" t="str">
        <f t="shared" si="3"/>
        <v>京都府亀岡市</v>
      </c>
      <c r="AD238" s="453">
        <v>10.42</v>
      </c>
      <c r="AE238" s="431">
        <v>10.33</v>
      </c>
      <c r="AF238" s="452">
        <v>10.27</v>
      </c>
      <c r="AG238" s="410"/>
      <c r="AH238" s="410"/>
    </row>
    <row r="239" spans="22:34">
      <c r="V239" s="4" t="s">
        <v>286</v>
      </c>
      <c r="W239" s="4" t="s">
        <v>867</v>
      </c>
      <c r="X239" s="2"/>
      <c r="Y239" s="428" t="s">
        <v>679</v>
      </c>
      <c r="Z239" s="429">
        <v>0.06</v>
      </c>
      <c r="AA239" s="470" t="s">
        <v>384</v>
      </c>
      <c r="AB239" s="431" t="s">
        <v>868</v>
      </c>
      <c r="AC239" s="452" t="str">
        <f t="shared" si="3"/>
        <v>京都府城陽市</v>
      </c>
      <c r="AD239" s="453">
        <v>10.42</v>
      </c>
      <c r="AE239" s="431">
        <v>10.33</v>
      </c>
      <c r="AF239" s="452">
        <v>10.27</v>
      </c>
      <c r="AG239" s="410"/>
      <c r="AH239" s="410"/>
    </row>
    <row r="240" spans="22:34">
      <c r="V240" s="4" t="s">
        <v>286</v>
      </c>
      <c r="W240" s="4" t="s">
        <v>869</v>
      </c>
      <c r="X240" s="2"/>
      <c r="Y240" s="428" t="s">
        <v>679</v>
      </c>
      <c r="Z240" s="429">
        <v>0.06</v>
      </c>
      <c r="AA240" s="470" t="s">
        <v>384</v>
      </c>
      <c r="AB240" s="431" t="s">
        <v>870</v>
      </c>
      <c r="AC240" s="452" t="str">
        <f t="shared" si="3"/>
        <v>京都府向日市</v>
      </c>
      <c r="AD240" s="453">
        <v>10.42</v>
      </c>
      <c r="AE240" s="431">
        <v>10.33</v>
      </c>
      <c r="AF240" s="452">
        <v>10.27</v>
      </c>
      <c r="AG240" s="410"/>
      <c r="AH240" s="410"/>
    </row>
    <row r="241" spans="22:34">
      <c r="V241" s="4" t="s">
        <v>286</v>
      </c>
      <c r="W241" s="4" t="s">
        <v>871</v>
      </c>
      <c r="X241" s="2"/>
      <c r="Y241" s="428" t="s">
        <v>679</v>
      </c>
      <c r="Z241" s="429">
        <v>0.06</v>
      </c>
      <c r="AA241" s="470" t="s">
        <v>384</v>
      </c>
      <c r="AB241" s="431" t="s">
        <v>872</v>
      </c>
      <c r="AC241" s="452" t="str">
        <f t="shared" si="3"/>
        <v>京都府八幡市</v>
      </c>
      <c r="AD241" s="453">
        <v>10.42</v>
      </c>
      <c r="AE241" s="431">
        <v>10.33</v>
      </c>
      <c r="AF241" s="452">
        <v>10.27</v>
      </c>
      <c r="AG241" s="410"/>
      <c r="AH241" s="410"/>
    </row>
    <row r="242" spans="22:34">
      <c r="V242" s="4" t="s">
        <v>286</v>
      </c>
      <c r="W242" s="4" t="s">
        <v>873</v>
      </c>
      <c r="X242" s="2"/>
      <c r="Y242" s="428" t="s">
        <v>679</v>
      </c>
      <c r="Z242" s="429">
        <v>0.06</v>
      </c>
      <c r="AA242" s="470" t="s">
        <v>384</v>
      </c>
      <c r="AB242" s="431" t="s">
        <v>874</v>
      </c>
      <c r="AC242" s="452" t="str">
        <f t="shared" si="3"/>
        <v>京都府京田辺市</v>
      </c>
      <c r="AD242" s="453">
        <v>10.42</v>
      </c>
      <c r="AE242" s="431">
        <v>10.33</v>
      </c>
      <c r="AF242" s="452">
        <v>10.27</v>
      </c>
      <c r="AG242" s="410"/>
      <c r="AH242" s="410"/>
    </row>
    <row r="243" spans="22:34">
      <c r="V243" s="4" t="s">
        <v>286</v>
      </c>
      <c r="W243" s="4" t="s">
        <v>875</v>
      </c>
      <c r="X243" s="2"/>
      <c r="Y243" s="428" t="s">
        <v>679</v>
      </c>
      <c r="Z243" s="429">
        <v>0.06</v>
      </c>
      <c r="AA243" s="470" t="s">
        <v>384</v>
      </c>
      <c r="AB243" s="431" t="s">
        <v>876</v>
      </c>
      <c r="AC243" s="452" t="str">
        <f t="shared" si="3"/>
        <v>京都府木津川市</v>
      </c>
      <c r="AD243" s="453">
        <v>10.42</v>
      </c>
      <c r="AE243" s="431">
        <v>10.33</v>
      </c>
      <c r="AF243" s="452">
        <v>10.27</v>
      </c>
      <c r="AG243" s="410"/>
      <c r="AH243" s="410"/>
    </row>
    <row r="244" spans="22:34">
      <c r="V244" s="4" t="s">
        <v>286</v>
      </c>
      <c r="W244" s="4" t="s">
        <v>877</v>
      </c>
      <c r="X244" s="2"/>
      <c r="Y244" s="428" t="s">
        <v>679</v>
      </c>
      <c r="Z244" s="429">
        <v>0.06</v>
      </c>
      <c r="AA244" s="470" t="s">
        <v>384</v>
      </c>
      <c r="AB244" s="431" t="s">
        <v>878</v>
      </c>
      <c r="AC244" s="452" t="str">
        <f t="shared" si="3"/>
        <v>京都府大山崎町</v>
      </c>
      <c r="AD244" s="453">
        <v>10.42</v>
      </c>
      <c r="AE244" s="431">
        <v>10.33</v>
      </c>
      <c r="AF244" s="452">
        <v>10.27</v>
      </c>
      <c r="AG244" s="410"/>
      <c r="AH244" s="410"/>
    </row>
    <row r="245" spans="22:34">
      <c r="V245" s="4" t="s">
        <v>286</v>
      </c>
      <c r="W245" s="4" t="s">
        <v>879</v>
      </c>
      <c r="X245" s="2"/>
      <c r="Y245" s="428" t="s">
        <v>679</v>
      </c>
      <c r="Z245" s="429">
        <v>0.06</v>
      </c>
      <c r="AA245" s="470" t="s">
        <v>384</v>
      </c>
      <c r="AB245" s="431" t="s">
        <v>880</v>
      </c>
      <c r="AC245" s="452" t="str">
        <f t="shared" si="3"/>
        <v>京都府精華町</v>
      </c>
      <c r="AD245" s="453">
        <v>10.42</v>
      </c>
      <c r="AE245" s="431">
        <v>10.33</v>
      </c>
      <c r="AF245" s="452">
        <v>10.27</v>
      </c>
      <c r="AG245" s="410"/>
      <c r="AH245" s="410"/>
    </row>
    <row r="246" spans="22:34">
      <c r="V246" s="4" t="s">
        <v>286</v>
      </c>
      <c r="W246" s="4" t="s">
        <v>881</v>
      </c>
      <c r="X246" s="2"/>
      <c r="Y246" s="428" t="s">
        <v>679</v>
      </c>
      <c r="Z246" s="429">
        <v>0.06</v>
      </c>
      <c r="AA246" s="470" t="s">
        <v>388</v>
      </c>
      <c r="AB246" s="431" t="s">
        <v>882</v>
      </c>
      <c r="AC246" s="452" t="str">
        <f t="shared" si="3"/>
        <v>大阪府岸和田市</v>
      </c>
      <c r="AD246" s="453">
        <v>10.42</v>
      </c>
      <c r="AE246" s="431">
        <v>10.33</v>
      </c>
      <c r="AF246" s="452">
        <v>10.27</v>
      </c>
      <c r="AG246" s="410"/>
      <c r="AH246" s="410"/>
    </row>
    <row r="247" spans="22:34">
      <c r="V247" s="4" t="s">
        <v>286</v>
      </c>
      <c r="W247" s="4" t="s">
        <v>883</v>
      </c>
      <c r="X247" s="2"/>
      <c r="Y247" s="428" t="s">
        <v>679</v>
      </c>
      <c r="Z247" s="429">
        <v>0.06</v>
      </c>
      <c r="AA247" s="470" t="s">
        <v>388</v>
      </c>
      <c r="AB247" s="431" t="s">
        <v>884</v>
      </c>
      <c r="AC247" s="452" t="str">
        <f t="shared" si="3"/>
        <v>大阪府泉大津市</v>
      </c>
      <c r="AD247" s="453">
        <v>10.42</v>
      </c>
      <c r="AE247" s="431">
        <v>10.33</v>
      </c>
      <c r="AF247" s="452">
        <v>10.27</v>
      </c>
      <c r="AG247" s="410"/>
      <c r="AH247" s="410"/>
    </row>
    <row r="248" spans="22:34">
      <c r="V248" s="4" t="s">
        <v>286</v>
      </c>
      <c r="W248" s="4" t="s">
        <v>885</v>
      </c>
      <c r="X248" s="2"/>
      <c r="Y248" s="428" t="s">
        <v>679</v>
      </c>
      <c r="Z248" s="429">
        <v>0.06</v>
      </c>
      <c r="AA248" s="470" t="s">
        <v>388</v>
      </c>
      <c r="AB248" s="431" t="s">
        <v>886</v>
      </c>
      <c r="AC248" s="452" t="str">
        <f t="shared" si="3"/>
        <v>大阪府貝塚市</v>
      </c>
      <c r="AD248" s="453">
        <v>10.42</v>
      </c>
      <c r="AE248" s="431">
        <v>10.33</v>
      </c>
      <c r="AF248" s="452">
        <v>10.27</v>
      </c>
      <c r="AG248" s="410"/>
      <c r="AH248" s="410"/>
    </row>
    <row r="249" spans="22:34">
      <c r="V249" s="4" t="s">
        <v>286</v>
      </c>
      <c r="W249" s="4" t="s">
        <v>887</v>
      </c>
      <c r="X249" s="2"/>
      <c r="Y249" s="428" t="s">
        <v>679</v>
      </c>
      <c r="Z249" s="429">
        <v>0.06</v>
      </c>
      <c r="AA249" s="470" t="s">
        <v>388</v>
      </c>
      <c r="AB249" s="431" t="s">
        <v>888</v>
      </c>
      <c r="AC249" s="452" t="str">
        <f t="shared" si="3"/>
        <v>大阪府泉佐野市</v>
      </c>
      <c r="AD249" s="453">
        <v>10.42</v>
      </c>
      <c r="AE249" s="431">
        <v>10.33</v>
      </c>
      <c r="AF249" s="452">
        <v>10.27</v>
      </c>
      <c r="AG249" s="410"/>
      <c r="AH249" s="410"/>
    </row>
    <row r="250" spans="22:34">
      <c r="V250" s="4" t="s">
        <v>286</v>
      </c>
      <c r="W250" s="4" t="s">
        <v>889</v>
      </c>
      <c r="X250" s="2"/>
      <c r="Y250" s="428" t="s">
        <v>679</v>
      </c>
      <c r="Z250" s="429">
        <v>0.06</v>
      </c>
      <c r="AA250" s="470" t="s">
        <v>388</v>
      </c>
      <c r="AB250" s="431" t="s">
        <v>890</v>
      </c>
      <c r="AC250" s="452" t="str">
        <f t="shared" si="3"/>
        <v>大阪府富田林市</v>
      </c>
      <c r="AD250" s="453">
        <v>10.42</v>
      </c>
      <c r="AE250" s="431">
        <v>10.33</v>
      </c>
      <c r="AF250" s="452">
        <v>10.27</v>
      </c>
      <c r="AG250" s="410"/>
      <c r="AH250" s="410"/>
    </row>
    <row r="251" spans="22:34">
      <c r="V251" s="4" t="s">
        <v>286</v>
      </c>
      <c r="W251" s="4" t="s">
        <v>891</v>
      </c>
      <c r="X251" s="2"/>
      <c r="Y251" s="428" t="s">
        <v>679</v>
      </c>
      <c r="Z251" s="429">
        <v>0.06</v>
      </c>
      <c r="AA251" s="470" t="s">
        <v>388</v>
      </c>
      <c r="AB251" s="431" t="s">
        <v>892</v>
      </c>
      <c r="AC251" s="452" t="str">
        <f t="shared" si="3"/>
        <v>大阪府河内長野市</v>
      </c>
      <c r="AD251" s="453">
        <v>10.42</v>
      </c>
      <c r="AE251" s="431">
        <v>10.33</v>
      </c>
      <c r="AF251" s="452">
        <v>10.27</v>
      </c>
      <c r="AG251" s="410"/>
      <c r="AH251" s="410"/>
    </row>
    <row r="252" spans="22:34">
      <c r="V252" s="4" t="s">
        <v>286</v>
      </c>
      <c r="W252" s="4" t="s">
        <v>893</v>
      </c>
      <c r="X252" s="2"/>
      <c r="Y252" s="428" t="s">
        <v>679</v>
      </c>
      <c r="Z252" s="429">
        <v>0.06</v>
      </c>
      <c r="AA252" s="470" t="s">
        <v>388</v>
      </c>
      <c r="AB252" s="431" t="s">
        <v>894</v>
      </c>
      <c r="AC252" s="452" t="str">
        <f t="shared" si="3"/>
        <v>大阪府和泉市</v>
      </c>
      <c r="AD252" s="453">
        <v>10.42</v>
      </c>
      <c r="AE252" s="431">
        <v>10.33</v>
      </c>
      <c r="AF252" s="452">
        <v>10.27</v>
      </c>
      <c r="AG252" s="410"/>
      <c r="AH252" s="410"/>
    </row>
    <row r="253" spans="22:34">
      <c r="V253" s="4" t="s">
        <v>286</v>
      </c>
      <c r="W253" s="4" t="s">
        <v>895</v>
      </c>
      <c r="X253" s="2"/>
      <c r="Y253" s="428" t="s">
        <v>679</v>
      </c>
      <c r="Z253" s="429">
        <v>0.06</v>
      </c>
      <c r="AA253" s="470" t="s">
        <v>388</v>
      </c>
      <c r="AB253" s="431" t="s">
        <v>896</v>
      </c>
      <c r="AC253" s="452" t="str">
        <f t="shared" si="3"/>
        <v>大阪府柏原市</v>
      </c>
      <c r="AD253" s="453">
        <v>10.42</v>
      </c>
      <c r="AE253" s="431">
        <v>10.33</v>
      </c>
      <c r="AF253" s="452">
        <v>10.27</v>
      </c>
      <c r="AG253" s="410"/>
      <c r="AH253" s="410"/>
    </row>
    <row r="254" spans="22:34">
      <c r="V254" s="4" t="s">
        <v>286</v>
      </c>
      <c r="W254" s="4" t="s">
        <v>897</v>
      </c>
      <c r="X254" s="2"/>
      <c r="Y254" s="428" t="s">
        <v>679</v>
      </c>
      <c r="Z254" s="429">
        <v>0.06</v>
      </c>
      <c r="AA254" s="470" t="s">
        <v>388</v>
      </c>
      <c r="AB254" s="431" t="s">
        <v>898</v>
      </c>
      <c r="AC254" s="452" t="str">
        <f t="shared" si="3"/>
        <v>大阪府羽曳野市</v>
      </c>
      <c r="AD254" s="453">
        <v>10.42</v>
      </c>
      <c r="AE254" s="431">
        <v>10.33</v>
      </c>
      <c r="AF254" s="452">
        <v>10.27</v>
      </c>
      <c r="AG254" s="410"/>
      <c r="AH254" s="410"/>
    </row>
    <row r="255" spans="22:34">
      <c r="V255" s="4" t="s">
        <v>286</v>
      </c>
      <c r="W255" s="4" t="s">
        <v>899</v>
      </c>
      <c r="X255" s="2"/>
      <c r="Y255" s="428" t="s">
        <v>679</v>
      </c>
      <c r="Z255" s="429">
        <v>0.06</v>
      </c>
      <c r="AA255" s="470" t="s">
        <v>388</v>
      </c>
      <c r="AB255" s="431" t="s">
        <v>900</v>
      </c>
      <c r="AC255" s="452" t="str">
        <f t="shared" si="3"/>
        <v>大阪府藤井寺市</v>
      </c>
      <c r="AD255" s="453">
        <v>10.42</v>
      </c>
      <c r="AE255" s="431">
        <v>10.33</v>
      </c>
      <c r="AF255" s="452">
        <v>10.27</v>
      </c>
      <c r="AG255" s="410"/>
      <c r="AH255" s="410"/>
    </row>
    <row r="256" spans="22:34">
      <c r="V256" s="4" t="s">
        <v>286</v>
      </c>
      <c r="W256" s="4" t="s">
        <v>901</v>
      </c>
      <c r="X256" s="2"/>
      <c r="Y256" s="428" t="s">
        <v>679</v>
      </c>
      <c r="Z256" s="429">
        <v>0.06</v>
      </c>
      <c r="AA256" s="470" t="s">
        <v>388</v>
      </c>
      <c r="AB256" s="431" t="s">
        <v>902</v>
      </c>
      <c r="AC256" s="452" t="str">
        <f t="shared" si="3"/>
        <v>大阪府泉南市</v>
      </c>
      <c r="AD256" s="453">
        <v>10.42</v>
      </c>
      <c r="AE256" s="431">
        <v>10.33</v>
      </c>
      <c r="AF256" s="452">
        <v>10.27</v>
      </c>
      <c r="AG256" s="410"/>
      <c r="AH256" s="410"/>
    </row>
    <row r="257" spans="22:34">
      <c r="V257" s="4" t="s">
        <v>286</v>
      </c>
      <c r="W257" s="4" t="s">
        <v>903</v>
      </c>
      <c r="X257" s="2"/>
      <c r="Y257" s="428" t="s">
        <v>679</v>
      </c>
      <c r="Z257" s="429">
        <v>0.06</v>
      </c>
      <c r="AA257" s="470" t="s">
        <v>388</v>
      </c>
      <c r="AB257" s="431" t="s">
        <v>904</v>
      </c>
      <c r="AC257" s="452" t="str">
        <f t="shared" si="3"/>
        <v>大阪府大阪狭山市</v>
      </c>
      <c r="AD257" s="453">
        <v>10.42</v>
      </c>
      <c r="AE257" s="431">
        <v>10.33</v>
      </c>
      <c r="AF257" s="452">
        <v>10.27</v>
      </c>
      <c r="AG257" s="410"/>
      <c r="AH257" s="410"/>
    </row>
    <row r="258" spans="22:34">
      <c r="V258" s="4" t="s">
        <v>286</v>
      </c>
      <c r="W258" s="4" t="s">
        <v>905</v>
      </c>
      <c r="X258" s="2"/>
      <c r="Y258" s="428" t="s">
        <v>679</v>
      </c>
      <c r="Z258" s="429">
        <v>0.06</v>
      </c>
      <c r="AA258" s="470" t="s">
        <v>388</v>
      </c>
      <c r="AB258" s="431" t="s">
        <v>906</v>
      </c>
      <c r="AC258" s="452" t="str">
        <f t="shared" si="3"/>
        <v>大阪府阪南市</v>
      </c>
      <c r="AD258" s="453">
        <v>10.42</v>
      </c>
      <c r="AE258" s="431">
        <v>10.33</v>
      </c>
      <c r="AF258" s="452">
        <v>10.27</v>
      </c>
      <c r="AG258" s="410"/>
      <c r="AH258" s="410"/>
    </row>
    <row r="259" spans="22:34">
      <c r="V259" s="4" t="s">
        <v>286</v>
      </c>
      <c r="W259" s="4" t="s">
        <v>907</v>
      </c>
      <c r="X259" s="2"/>
      <c r="Y259" s="428" t="s">
        <v>679</v>
      </c>
      <c r="Z259" s="429">
        <v>0.06</v>
      </c>
      <c r="AA259" s="470" t="s">
        <v>388</v>
      </c>
      <c r="AB259" s="431" t="s">
        <v>908</v>
      </c>
      <c r="AC259" s="452" t="str">
        <f t="shared" si="3"/>
        <v>大阪府島本町</v>
      </c>
      <c r="AD259" s="453">
        <v>10.42</v>
      </c>
      <c r="AE259" s="431">
        <v>10.33</v>
      </c>
      <c r="AF259" s="452">
        <v>10.27</v>
      </c>
      <c r="AG259" s="410"/>
      <c r="AH259" s="410"/>
    </row>
    <row r="260" spans="22:34">
      <c r="V260" s="4" t="s">
        <v>286</v>
      </c>
      <c r="W260" s="4" t="s">
        <v>909</v>
      </c>
      <c r="X260" s="2"/>
      <c r="Y260" s="428" t="s">
        <v>679</v>
      </c>
      <c r="Z260" s="429">
        <v>0.06</v>
      </c>
      <c r="AA260" s="470" t="s">
        <v>388</v>
      </c>
      <c r="AB260" s="431" t="s">
        <v>910</v>
      </c>
      <c r="AC260" s="452" t="str">
        <f t="shared" ref="AC260:AC323" si="4">AA260&amp;AB260</f>
        <v>大阪府豊能町</v>
      </c>
      <c r="AD260" s="453">
        <v>10.42</v>
      </c>
      <c r="AE260" s="431">
        <v>10.33</v>
      </c>
      <c r="AF260" s="452">
        <v>10.27</v>
      </c>
      <c r="AG260" s="410"/>
      <c r="AH260" s="410"/>
    </row>
    <row r="261" spans="22:34">
      <c r="V261" s="4" t="s">
        <v>290</v>
      </c>
      <c r="W261" s="4" t="s">
        <v>680</v>
      </c>
      <c r="X261" s="2"/>
      <c r="Y261" s="428" t="s">
        <v>679</v>
      </c>
      <c r="Z261" s="429">
        <v>0.06</v>
      </c>
      <c r="AA261" s="470" t="s">
        <v>388</v>
      </c>
      <c r="AB261" s="431" t="s">
        <v>911</v>
      </c>
      <c r="AC261" s="452" t="str">
        <f t="shared" si="4"/>
        <v>大阪府能勢町</v>
      </c>
      <c r="AD261" s="453">
        <v>10.42</v>
      </c>
      <c r="AE261" s="431">
        <v>10.33</v>
      </c>
      <c r="AF261" s="452">
        <v>10.27</v>
      </c>
      <c r="AG261" s="410"/>
      <c r="AH261" s="410"/>
    </row>
    <row r="262" spans="22:34">
      <c r="V262" s="4" t="s">
        <v>290</v>
      </c>
      <c r="W262" s="4" t="s">
        <v>912</v>
      </c>
      <c r="X262" s="2"/>
      <c r="Y262" s="428" t="s">
        <v>679</v>
      </c>
      <c r="Z262" s="429">
        <v>0.06</v>
      </c>
      <c r="AA262" s="470" t="s">
        <v>388</v>
      </c>
      <c r="AB262" s="431" t="s">
        <v>913</v>
      </c>
      <c r="AC262" s="452" t="str">
        <f t="shared" si="4"/>
        <v>大阪府忠岡町</v>
      </c>
      <c r="AD262" s="453">
        <v>10.42</v>
      </c>
      <c r="AE262" s="431">
        <v>10.33</v>
      </c>
      <c r="AF262" s="452">
        <v>10.27</v>
      </c>
      <c r="AG262" s="410"/>
      <c r="AH262" s="410"/>
    </row>
    <row r="263" spans="22:34">
      <c r="V263" s="4" t="s">
        <v>290</v>
      </c>
      <c r="W263" s="4" t="s">
        <v>914</v>
      </c>
      <c r="X263" s="2"/>
      <c r="Y263" s="428" t="s">
        <v>679</v>
      </c>
      <c r="Z263" s="429">
        <v>0.06</v>
      </c>
      <c r="AA263" s="470" t="s">
        <v>388</v>
      </c>
      <c r="AB263" s="431" t="s">
        <v>915</v>
      </c>
      <c r="AC263" s="452" t="str">
        <f t="shared" si="4"/>
        <v>大阪府熊取町</v>
      </c>
      <c r="AD263" s="453">
        <v>10.42</v>
      </c>
      <c r="AE263" s="431">
        <v>10.33</v>
      </c>
      <c r="AF263" s="452">
        <v>10.27</v>
      </c>
      <c r="AG263" s="410"/>
      <c r="AH263" s="410"/>
    </row>
    <row r="264" spans="22:34">
      <c r="V264" s="4" t="s">
        <v>290</v>
      </c>
      <c r="W264" s="4" t="s">
        <v>916</v>
      </c>
      <c r="X264" s="2"/>
      <c r="Y264" s="428" t="s">
        <v>679</v>
      </c>
      <c r="Z264" s="429">
        <v>0.06</v>
      </c>
      <c r="AA264" s="470" t="s">
        <v>388</v>
      </c>
      <c r="AB264" s="431" t="s">
        <v>917</v>
      </c>
      <c r="AC264" s="452" t="str">
        <f t="shared" si="4"/>
        <v>大阪府田尻町</v>
      </c>
      <c r="AD264" s="453">
        <v>10.42</v>
      </c>
      <c r="AE264" s="431">
        <v>10.33</v>
      </c>
      <c r="AF264" s="452">
        <v>10.27</v>
      </c>
      <c r="AG264" s="410"/>
      <c r="AH264" s="410"/>
    </row>
    <row r="265" spans="22:34">
      <c r="V265" s="4" t="s">
        <v>290</v>
      </c>
      <c r="W265" s="4" t="s">
        <v>918</v>
      </c>
      <c r="X265" s="2"/>
      <c r="Y265" s="428" t="s">
        <v>679</v>
      </c>
      <c r="Z265" s="429">
        <v>0.06</v>
      </c>
      <c r="AA265" s="470" t="s">
        <v>388</v>
      </c>
      <c r="AB265" s="431" t="s">
        <v>919</v>
      </c>
      <c r="AC265" s="452" t="str">
        <f t="shared" si="4"/>
        <v>大阪府岬町</v>
      </c>
      <c r="AD265" s="453">
        <v>10.42</v>
      </c>
      <c r="AE265" s="431">
        <v>10.33</v>
      </c>
      <c r="AF265" s="452">
        <v>10.27</v>
      </c>
      <c r="AG265" s="410"/>
      <c r="AH265" s="410"/>
    </row>
    <row r="266" spans="22:34">
      <c r="V266" s="4" t="s">
        <v>290</v>
      </c>
      <c r="W266" s="4" t="s">
        <v>920</v>
      </c>
      <c r="X266" s="2"/>
      <c r="Y266" s="428" t="s">
        <v>679</v>
      </c>
      <c r="Z266" s="429">
        <v>0.06</v>
      </c>
      <c r="AA266" s="470" t="s">
        <v>388</v>
      </c>
      <c r="AB266" s="431" t="s">
        <v>921</v>
      </c>
      <c r="AC266" s="452" t="str">
        <f t="shared" si="4"/>
        <v>大阪府太子町</v>
      </c>
      <c r="AD266" s="453">
        <v>10.42</v>
      </c>
      <c r="AE266" s="431">
        <v>10.33</v>
      </c>
      <c r="AF266" s="452">
        <v>10.27</v>
      </c>
      <c r="AG266" s="410"/>
      <c r="AH266" s="410"/>
    </row>
    <row r="267" spans="22:34">
      <c r="V267" s="4" t="s">
        <v>290</v>
      </c>
      <c r="W267" s="4" t="s">
        <v>922</v>
      </c>
      <c r="X267" s="2"/>
      <c r="Y267" s="428" t="s">
        <v>679</v>
      </c>
      <c r="Z267" s="429">
        <v>0.06</v>
      </c>
      <c r="AA267" s="470" t="s">
        <v>388</v>
      </c>
      <c r="AB267" s="431" t="s">
        <v>923</v>
      </c>
      <c r="AC267" s="452" t="str">
        <f t="shared" si="4"/>
        <v>大阪府河南町</v>
      </c>
      <c r="AD267" s="453">
        <v>10.42</v>
      </c>
      <c r="AE267" s="431">
        <v>10.33</v>
      </c>
      <c r="AF267" s="452">
        <v>10.27</v>
      </c>
      <c r="AG267" s="410"/>
      <c r="AH267" s="410"/>
    </row>
    <row r="268" spans="22:34">
      <c r="V268" s="4" t="s">
        <v>290</v>
      </c>
      <c r="W268" s="4" t="s">
        <v>924</v>
      </c>
      <c r="X268" s="2"/>
      <c r="Y268" s="428" t="s">
        <v>679</v>
      </c>
      <c r="Z268" s="429">
        <v>0.06</v>
      </c>
      <c r="AA268" s="470" t="s">
        <v>388</v>
      </c>
      <c r="AB268" s="431" t="s">
        <v>925</v>
      </c>
      <c r="AC268" s="452" t="str">
        <f t="shared" si="4"/>
        <v>大阪府千早赤阪村</v>
      </c>
      <c r="AD268" s="453">
        <v>10.42</v>
      </c>
      <c r="AE268" s="431">
        <v>10.33</v>
      </c>
      <c r="AF268" s="452">
        <v>10.27</v>
      </c>
      <c r="AG268" s="410"/>
      <c r="AH268" s="410"/>
    </row>
    <row r="269" spans="22:34">
      <c r="V269" s="4" t="s">
        <v>290</v>
      </c>
      <c r="W269" s="4" t="s">
        <v>926</v>
      </c>
      <c r="X269" s="2"/>
      <c r="Y269" s="428" t="s">
        <v>679</v>
      </c>
      <c r="Z269" s="429">
        <v>0.06</v>
      </c>
      <c r="AA269" s="470" t="s">
        <v>392</v>
      </c>
      <c r="AB269" s="431" t="s">
        <v>927</v>
      </c>
      <c r="AC269" s="452" t="str">
        <f t="shared" si="4"/>
        <v>兵庫県明石市</v>
      </c>
      <c r="AD269" s="453">
        <v>10.42</v>
      </c>
      <c r="AE269" s="431">
        <v>10.33</v>
      </c>
      <c r="AF269" s="452">
        <v>10.27</v>
      </c>
      <c r="AG269" s="410"/>
      <c r="AH269" s="410"/>
    </row>
    <row r="270" spans="22:34">
      <c r="V270" s="4" t="s">
        <v>290</v>
      </c>
      <c r="W270" s="4" t="s">
        <v>928</v>
      </c>
      <c r="X270" s="2"/>
      <c r="Y270" s="428" t="s">
        <v>679</v>
      </c>
      <c r="Z270" s="429">
        <v>0.06</v>
      </c>
      <c r="AA270" s="470" t="s">
        <v>392</v>
      </c>
      <c r="AB270" s="431" t="s">
        <v>929</v>
      </c>
      <c r="AC270" s="452" t="str">
        <f t="shared" si="4"/>
        <v>兵庫県猪名川町</v>
      </c>
      <c r="AD270" s="453">
        <v>10.42</v>
      </c>
      <c r="AE270" s="431">
        <v>10.33</v>
      </c>
      <c r="AF270" s="452">
        <v>10.27</v>
      </c>
      <c r="AG270" s="410"/>
      <c r="AH270" s="410"/>
    </row>
    <row r="271" spans="22:34">
      <c r="V271" s="4" t="s">
        <v>290</v>
      </c>
      <c r="W271" s="4" t="s">
        <v>930</v>
      </c>
      <c r="X271" s="2"/>
      <c r="Y271" s="428" t="s">
        <v>679</v>
      </c>
      <c r="Z271" s="429">
        <v>0.06</v>
      </c>
      <c r="AA271" s="470" t="s">
        <v>397</v>
      </c>
      <c r="AB271" s="431" t="s">
        <v>931</v>
      </c>
      <c r="AC271" s="452" t="str">
        <f t="shared" si="4"/>
        <v>奈良県奈良市</v>
      </c>
      <c r="AD271" s="453">
        <v>10.42</v>
      </c>
      <c r="AE271" s="431">
        <v>10.33</v>
      </c>
      <c r="AF271" s="452">
        <v>10.27</v>
      </c>
      <c r="AG271" s="410"/>
      <c r="AH271" s="410"/>
    </row>
    <row r="272" spans="22:34">
      <c r="V272" s="4" t="s">
        <v>290</v>
      </c>
      <c r="W272" s="4" t="s">
        <v>932</v>
      </c>
      <c r="X272" s="2"/>
      <c r="Y272" s="428" t="s">
        <v>679</v>
      </c>
      <c r="Z272" s="429">
        <v>0.06</v>
      </c>
      <c r="AA272" s="470" t="s">
        <v>397</v>
      </c>
      <c r="AB272" s="431" t="s">
        <v>933</v>
      </c>
      <c r="AC272" s="452" t="str">
        <f t="shared" si="4"/>
        <v>奈良県大和郡山市</v>
      </c>
      <c r="AD272" s="453">
        <v>10.42</v>
      </c>
      <c r="AE272" s="431">
        <v>10.33</v>
      </c>
      <c r="AF272" s="452">
        <v>10.27</v>
      </c>
      <c r="AG272" s="410"/>
      <c r="AH272" s="410"/>
    </row>
    <row r="273" spans="22:34">
      <c r="V273" s="4" t="s">
        <v>290</v>
      </c>
      <c r="W273" s="4" t="s">
        <v>934</v>
      </c>
      <c r="X273" s="2"/>
      <c r="Y273" s="428" t="s">
        <v>679</v>
      </c>
      <c r="Z273" s="429">
        <v>0.06</v>
      </c>
      <c r="AA273" s="470" t="s">
        <v>397</v>
      </c>
      <c r="AB273" s="431" t="s">
        <v>935</v>
      </c>
      <c r="AC273" s="452" t="str">
        <f t="shared" si="4"/>
        <v>奈良県生駒市</v>
      </c>
      <c r="AD273" s="453">
        <v>10.42</v>
      </c>
      <c r="AE273" s="431">
        <v>10.33</v>
      </c>
      <c r="AF273" s="452">
        <v>10.27</v>
      </c>
      <c r="AG273" s="410"/>
      <c r="AH273" s="410"/>
    </row>
    <row r="274" spans="22:34">
      <c r="V274" s="4" t="s">
        <v>290</v>
      </c>
      <c r="W274" s="4" t="s">
        <v>936</v>
      </c>
      <c r="X274" s="2"/>
      <c r="Y274" s="428" t="s">
        <v>679</v>
      </c>
      <c r="Z274" s="429">
        <v>0.06</v>
      </c>
      <c r="AA274" s="470" t="s">
        <v>401</v>
      </c>
      <c r="AB274" s="431" t="s">
        <v>937</v>
      </c>
      <c r="AC274" s="452" t="str">
        <f t="shared" si="4"/>
        <v>和歌山県和歌山市</v>
      </c>
      <c r="AD274" s="453">
        <v>10.42</v>
      </c>
      <c r="AE274" s="431">
        <v>10.33</v>
      </c>
      <c r="AF274" s="452">
        <v>10.27</v>
      </c>
      <c r="AG274" s="410"/>
      <c r="AH274" s="410"/>
    </row>
    <row r="275" spans="22:34">
      <c r="V275" s="4" t="s">
        <v>290</v>
      </c>
      <c r="W275" s="4" t="s">
        <v>938</v>
      </c>
      <c r="X275" s="2"/>
      <c r="Y275" s="428" t="s">
        <v>679</v>
      </c>
      <c r="Z275" s="429">
        <v>0.06</v>
      </c>
      <c r="AA275" s="470" t="s">
        <v>401</v>
      </c>
      <c r="AB275" s="431" t="s">
        <v>939</v>
      </c>
      <c r="AC275" s="452" t="str">
        <f t="shared" si="4"/>
        <v>和歌山県橋本市</v>
      </c>
      <c r="AD275" s="453">
        <v>10.42</v>
      </c>
      <c r="AE275" s="431">
        <v>10.33</v>
      </c>
      <c r="AF275" s="452">
        <v>10.27</v>
      </c>
      <c r="AG275" s="410"/>
      <c r="AH275" s="410"/>
    </row>
    <row r="276" spans="22:34">
      <c r="V276" s="4" t="s">
        <v>290</v>
      </c>
      <c r="W276" s="4" t="s">
        <v>940</v>
      </c>
      <c r="X276" s="2"/>
      <c r="Y276" s="428" t="s">
        <v>679</v>
      </c>
      <c r="Z276" s="429">
        <v>0.06</v>
      </c>
      <c r="AA276" s="470" t="s">
        <v>446</v>
      </c>
      <c r="AB276" s="431" t="s">
        <v>941</v>
      </c>
      <c r="AC276" s="452" t="str">
        <f t="shared" si="4"/>
        <v>福岡県大野城市</v>
      </c>
      <c r="AD276" s="453">
        <v>10.42</v>
      </c>
      <c r="AE276" s="431">
        <v>10.33</v>
      </c>
      <c r="AF276" s="452">
        <v>10.27</v>
      </c>
      <c r="AG276" s="410"/>
      <c r="AH276" s="410"/>
    </row>
    <row r="277" spans="22:34">
      <c r="V277" s="4" t="s">
        <v>290</v>
      </c>
      <c r="W277" s="4" t="s">
        <v>942</v>
      </c>
      <c r="X277" s="2"/>
      <c r="Y277" s="428" t="s">
        <v>679</v>
      </c>
      <c r="Z277" s="429">
        <v>0.06</v>
      </c>
      <c r="AA277" s="470" t="s">
        <v>446</v>
      </c>
      <c r="AB277" s="431" t="s">
        <v>943</v>
      </c>
      <c r="AC277" s="452" t="str">
        <f t="shared" si="4"/>
        <v>福岡県太宰府市</v>
      </c>
      <c r="AD277" s="453">
        <v>10.42</v>
      </c>
      <c r="AE277" s="431">
        <v>10.33</v>
      </c>
      <c r="AF277" s="452">
        <v>10.27</v>
      </c>
      <c r="AG277" s="410"/>
      <c r="AH277" s="410"/>
    </row>
    <row r="278" spans="22:34">
      <c r="V278" s="4" t="s">
        <v>290</v>
      </c>
      <c r="W278" s="4" t="s">
        <v>944</v>
      </c>
      <c r="X278" s="2"/>
      <c r="Y278" s="428" t="s">
        <v>679</v>
      </c>
      <c r="Z278" s="429">
        <v>0.06</v>
      </c>
      <c r="AA278" s="470" t="s">
        <v>446</v>
      </c>
      <c r="AB278" s="431" t="s">
        <v>945</v>
      </c>
      <c r="AC278" s="452" t="str">
        <f t="shared" si="4"/>
        <v>福岡県福津市</v>
      </c>
      <c r="AD278" s="453">
        <v>10.42</v>
      </c>
      <c r="AE278" s="431">
        <v>10.33</v>
      </c>
      <c r="AF278" s="452">
        <v>10.27</v>
      </c>
      <c r="AG278" s="410"/>
      <c r="AH278" s="410"/>
    </row>
    <row r="279" spans="22:34">
      <c r="V279" s="4" t="s">
        <v>290</v>
      </c>
      <c r="W279" s="4" t="s">
        <v>946</v>
      </c>
      <c r="X279" s="2"/>
      <c r="Y279" s="428" t="s">
        <v>679</v>
      </c>
      <c r="Z279" s="429">
        <v>0.06</v>
      </c>
      <c r="AA279" s="470" t="s">
        <v>446</v>
      </c>
      <c r="AB279" s="431" t="s">
        <v>947</v>
      </c>
      <c r="AC279" s="452" t="str">
        <f t="shared" si="4"/>
        <v>福岡県糸島市</v>
      </c>
      <c r="AD279" s="453">
        <v>10.42</v>
      </c>
      <c r="AE279" s="431">
        <v>10.33</v>
      </c>
      <c r="AF279" s="452">
        <v>10.27</v>
      </c>
      <c r="AG279" s="410"/>
      <c r="AH279" s="410"/>
    </row>
    <row r="280" spans="22:34">
      <c r="V280" s="4" t="s">
        <v>290</v>
      </c>
      <c r="W280" s="4" t="s">
        <v>948</v>
      </c>
      <c r="X280" s="2"/>
      <c r="Y280" s="428" t="s">
        <v>679</v>
      </c>
      <c r="Z280" s="429">
        <v>0.06</v>
      </c>
      <c r="AA280" s="470" t="s">
        <v>446</v>
      </c>
      <c r="AB280" s="431" t="s">
        <v>949</v>
      </c>
      <c r="AC280" s="452" t="str">
        <f t="shared" si="4"/>
        <v>福岡県那珂川市</v>
      </c>
      <c r="AD280" s="453">
        <v>10.42</v>
      </c>
      <c r="AE280" s="431">
        <v>10.33</v>
      </c>
      <c r="AF280" s="452">
        <v>10.27</v>
      </c>
      <c r="AG280" s="410"/>
      <c r="AH280" s="410"/>
    </row>
    <row r="281" spans="22:34" ht="13.8" thickBot="1">
      <c r="V281" s="4" t="s">
        <v>290</v>
      </c>
      <c r="W281" s="4" t="s">
        <v>950</v>
      </c>
      <c r="X281" s="2"/>
      <c r="Y281" s="454" t="s">
        <v>679</v>
      </c>
      <c r="Z281" s="455">
        <v>0.06</v>
      </c>
      <c r="AA281" s="474" t="s">
        <v>446</v>
      </c>
      <c r="AB281" s="457" t="s">
        <v>951</v>
      </c>
      <c r="AC281" s="458" t="str">
        <f t="shared" si="4"/>
        <v>福岡県粕屋町</v>
      </c>
      <c r="AD281" s="475">
        <v>10.42</v>
      </c>
      <c r="AE281" s="457">
        <v>10.33</v>
      </c>
      <c r="AF281" s="460">
        <v>10.27</v>
      </c>
      <c r="AG281" s="410"/>
      <c r="AH281" s="410"/>
    </row>
    <row r="282" spans="22:34">
      <c r="V282" s="4" t="s">
        <v>290</v>
      </c>
      <c r="W282" s="4" t="s">
        <v>952</v>
      </c>
      <c r="X282" s="2"/>
      <c r="Y282" s="420" t="s">
        <v>953</v>
      </c>
      <c r="Z282" s="421">
        <v>0.03</v>
      </c>
      <c r="AA282" s="469" t="s">
        <v>276</v>
      </c>
      <c r="AB282" s="423" t="s">
        <v>277</v>
      </c>
      <c r="AC282" s="424" t="str">
        <f t="shared" si="4"/>
        <v>北海道札幌市</v>
      </c>
      <c r="AD282" s="450">
        <v>10.210000000000001</v>
      </c>
      <c r="AE282" s="423">
        <v>10.17</v>
      </c>
      <c r="AF282" s="449">
        <v>10.14</v>
      </c>
      <c r="AG282" s="410"/>
      <c r="AH282" s="410"/>
    </row>
    <row r="283" spans="22:34">
      <c r="V283" s="4" t="s">
        <v>290</v>
      </c>
      <c r="W283" s="4" t="s">
        <v>954</v>
      </c>
      <c r="X283" s="2"/>
      <c r="Y283" s="428" t="s">
        <v>953</v>
      </c>
      <c r="Z283" s="429">
        <v>0.03</v>
      </c>
      <c r="AA283" s="476" t="s">
        <v>308</v>
      </c>
      <c r="AB283" s="431" t="s">
        <v>955</v>
      </c>
      <c r="AC283" s="432" t="str">
        <f t="shared" si="4"/>
        <v>茨城県結城市</v>
      </c>
      <c r="AD283" s="453">
        <v>10.210000000000001</v>
      </c>
      <c r="AE283" s="431">
        <v>10.17</v>
      </c>
      <c r="AF283" s="452">
        <v>10.14</v>
      </c>
      <c r="AG283" s="410"/>
      <c r="AH283" s="410"/>
    </row>
    <row r="284" spans="22:34">
      <c r="V284" s="4" t="s">
        <v>290</v>
      </c>
      <c r="W284" s="4" t="s">
        <v>956</v>
      </c>
      <c r="X284" s="2"/>
      <c r="Y284" s="428" t="s">
        <v>953</v>
      </c>
      <c r="Z284" s="429">
        <v>0.03</v>
      </c>
      <c r="AA284" s="476" t="s">
        <v>308</v>
      </c>
      <c r="AB284" s="431" t="s">
        <v>957</v>
      </c>
      <c r="AC284" s="432" t="str">
        <f t="shared" si="4"/>
        <v>茨城県下妻市</v>
      </c>
      <c r="AD284" s="453">
        <v>10.210000000000001</v>
      </c>
      <c r="AE284" s="431">
        <v>10.17</v>
      </c>
      <c r="AF284" s="452">
        <v>10.14</v>
      </c>
      <c r="AG284" s="410"/>
      <c r="AH284" s="410"/>
    </row>
    <row r="285" spans="22:34">
      <c r="V285" s="4" t="s">
        <v>290</v>
      </c>
      <c r="W285" s="4" t="s">
        <v>958</v>
      </c>
      <c r="X285" s="2"/>
      <c r="Y285" s="428" t="s">
        <v>953</v>
      </c>
      <c r="Z285" s="429">
        <v>0.03</v>
      </c>
      <c r="AA285" s="476" t="s">
        <v>308</v>
      </c>
      <c r="AB285" s="431" t="s">
        <v>959</v>
      </c>
      <c r="AC285" s="432" t="str">
        <f t="shared" si="4"/>
        <v>茨城県常総市</v>
      </c>
      <c r="AD285" s="453">
        <v>10.210000000000001</v>
      </c>
      <c r="AE285" s="431">
        <v>10.17</v>
      </c>
      <c r="AF285" s="452">
        <v>10.14</v>
      </c>
      <c r="AG285" s="410"/>
      <c r="AH285" s="410"/>
    </row>
    <row r="286" spans="22:34">
      <c r="V286" s="4" t="s">
        <v>290</v>
      </c>
      <c r="W286" s="4" t="s">
        <v>960</v>
      </c>
      <c r="X286" s="2"/>
      <c r="Y286" s="428" t="s">
        <v>953</v>
      </c>
      <c r="Z286" s="429">
        <v>0.03</v>
      </c>
      <c r="AA286" s="476" t="s">
        <v>308</v>
      </c>
      <c r="AB286" s="431" t="s">
        <v>961</v>
      </c>
      <c r="AC286" s="432" t="str">
        <f t="shared" si="4"/>
        <v>茨城県笠間市</v>
      </c>
      <c r="AD286" s="453">
        <v>10.210000000000001</v>
      </c>
      <c r="AE286" s="431">
        <v>10.17</v>
      </c>
      <c r="AF286" s="452">
        <v>10.14</v>
      </c>
      <c r="AG286" s="410"/>
      <c r="AH286" s="410"/>
    </row>
    <row r="287" spans="22:34">
      <c r="V287" s="4" t="s">
        <v>290</v>
      </c>
      <c r="W287" s="4" t="s">
        <v>962</v>
      </c>
      <c r="X287" s="2"/>
      <c r="Y287" s="428" t="s">
        <v>953</v>
      </c>
      <c r="Z287" s="429">
        <v>0.03</v>
      </c>
      <c r="AA287" s="476" t="s">
        <v>308</v>
      </c>
      <c r="AB287" s="431" t="s">
        <v>963</v>
      </c>
      <c r="AC287" s="432" t="str">
        <f t="shared" si="4"/>
        <v>茨城県ひたちなか市</v>
      </c>
      <c r="AD287" s="453">
        <v>10.210000000000001</v>
      </c>
      <c r="AE287" s="431">
        <v>10.17</v>
      </c>
      <c r="AF287" s="452">
        <v>10.14</v>
      </c>
      <c r="AG287" s="410"/>
      <c r="AH287" s="410"/>
    </row>
    <row r="288" spans="22:34">
      <c r="V288" s="4" t="s">
        <v>290</v>
      </c>
      <c r="W288" s="4" t="s">
        <v>964</v>
      </c>
      <c r="X288" s="2"/>
      <c r="Y288" s="428" t="s">
        <v>953</v>
      </c>
      <c r="Z288" s="429">
        <v>0.03</v>
      </c>
      <c r="AA288" s="476" t="s">
        <v>308</v>
      </c>
      <c r="AB288" s="431" t="s">
        <v>965</v>
      </c>
      <c r="AC288" s="432" t="str">
        <f t="shared" si="4"/>
        <v>茨城県那珂市</v>
      </c>
      <c r="AD288" s="453">
        <v>10.210000000000001</v>
      </c>
      <c r="AE288" s="431">
        <v>10.17</v>
      </c>
      <c r="AF288" s="452">
        <v>10.14</v>
      </c>
      <c r="AG288" s="410"/>
      <c r="AH288" s="410"/>
    </row>
    <row r="289" spans="22:34">
      <c r="V289" s="4" t="s">
        <v>290</v>
      </c>
      <c r="W289" s="4" t="s">
        <v>966</v>
      </c>
      <c r="X289" s="2"/>
      <c r="Y289" s="428" t="s">
        <v>953</v>
      </c>
      <c r="Z289" s="429">
        <v>0.03</v>
      </c>
      <c r="AA289" s="476" t="s">
        <v>308</v>
      </c>
      <c r="AB289" s="431" t="s">
        <v>967</v>
      </c>
      <c r="AC289" s="432" t="str">
        <f t="shared" si="4"/>
        <v>茨城県筑西市</v>
      </c>
      <c r="AD289" s="453">
        <v>10.210000000000001</v>
      </c>
      <c r="AE289" s="431">
        <v>10.17</v>
      </c>
      <c r="AF289" s="452">
        <v>10.14</v>
      </c>
      <c r="AG289" s="410"/>
      <c r="AH289" s="410"/>
    </row>
    <row r="290" spans="22:34">
      <c r="V290" s="4" t="s">
        <v>290</v>
      </c>
      <c r="W290" s="4" t="s">
        <v>968</v>
      </c>
      <c r="X290" s="2"/>
      <c r="Y290" s="428" t="s">
        <v>953</v>
      </c>
      <c r="Z290" s="429">
        <v>0.03</v>
      </c>
      <c r="AA290" s="476" t="s">
        <v>308</v>
      </c>
      <c r="AB290" s="431" t="s">
        <v>969</v>
      </c>
      <c r="AC290" s="432" t="str">
        <f t="shared" si="4"/>
        <v>茨城県坂東市</v>
      </c>
      <c r="AD290" s="453">
        <v>10.210000000000001</v>
      </c>
      <c r="AE290" s="431">
        <v>10.17</v>
      </c>
      <c r="AF290" s="452">
        <v>10.14</v>
      </c>
      <c r="AG290" s="410"/>
      <c r="AH290" s="410"/>
    </row>
    <row r="291" spans="22:34">
      <c r="V291" s="4" t="s">
        <v>290</v>
      </c>
      <c r="W291" s="4" t="s">
        <v>970</v>
      </c>
      <c r="X291" s="2"/>
      <c r="Y291" s="428" t="s">
        <v>953</v>
      </c>
      <c r="Z291" s="429">
        <v>0.03</v>
      </c>
      <c r="AA291" s="476" t="s">
        <v>308</v>
      </c>
      <c r="AB291" s="431" t="s">
        <v>971</v>
      </c>
      <c r="AC291" s="432" t="str">
        <f t="shared" si="4"/>
        <v>茨城県稲敷市</v>
      </c>
      <c r="AD291" s="453">
        <v>10.210000000000001</v>
      </c>
      <c r="AE291" s="431">
        <v>10.17</v>
      </c>
      <c r="AF291" s="452">
        <v>10.14</v>
      </c>
      <c r="AG291" s="410"/>
      <c r="AH291" s="410"/>
    </row>
    <row r="292" spans="22:34">
      <c r="V292" s="4" t="s">
        <v>290</v>
      </c>
      <c r="W292" s="4" t="s">
        <v>972</v>
      </c>
      <c r="X292" s="2"/>
      <c r="Y292" s="428" t="s">
        <v>953</v>
      </c>
      <c r="Z292" s="429">
        <v>0.03</v>
      </c>
      <c r="AA292" s="476" t="s">
        <v>308</v>
      </c>
      <c r="AB292" s="431" t="s">
        <v>973</v>
      </c>
      <c r="AC292" s="432" t="str">
        <f t="shared" si="4"/>
        <v>茨城県つくばみらい市</v>
      </c>
      <c r="AD292" s="453">
        <v>10.210000000000001</v>
      </c>
      <c r="AE292" s="431">
        <v>10.17</v>
      </c>
      <c r="AF292" s="452">
        <v>10.14</v>
      </c>
      <c r="AG292" s="410"/>
      <c r="AH292" s="410"/>
    </row>
    <row r="293" spans="22:34">
      <c r="V293" s="4" t="s">
        <v>290</v>
      </c>
      <c r="W293" s="4" t="s">
        <v>974</v>
      </c>
      <c r="X293" s="2"/>
      <c r="Y293" s="428" t="s">
        <v>953</v>
      </c>
      <c r="Z293" s="429">
        <v>0.03</v>
      </c>
      <c r="AA293" s="476" t="s">
        <v>308</v>
      </c>
      <c r="AB293" s="431" t="s">
        <v>975</v>
      </c>
      <c r="AC293" s="432" t="str">
        <f t="shared" si="4"/>
        <v>茨城県大洗町</v>
      </c>
      <c r="AD293" s="453">
        <v>10.210000000000001</v>
      </c>
      <c r="AE293" s="431">
        <v>10.17</v>
      </c>
      <c r="AF293" s="452">
        <v>10.14</v>
      </c>
      <c r="AG293" s="410"/>
      <c r="AH293" s="410"/>
    </row>
    <row r="294" spans="22:34">
      <c r="V294" s="4" t="s">
        <v>290</v>
      </c>
      <c r="W294" s="4" t="s">
        <v>976</v>
      </c>
      <c r="X294" s="2"/>
      <c r="Y294" s="428" t="s">
        <v>953</v>
      </c>
      <c r="Z294" s="429">
        <v>0.03</v>
      </c>
      <c r="AA294" s="476" t="s">
        <v>308</v>
      </c>
      <c r="AB294" s="431" t="s">
        <v>977</v>
      </c>
      <c r="AC294" s="432" t="str">
        <f t="shared" si="4"/>
        <v>茨城県阿見町</v>
      </c>
      <c r="AD294" s="453">
        <v>10.210000000000001</v>
      </c>
      <c r="AE294" s="431">
        <v>10.17</v>
      </c>
      <c r="AF294" s="452">
        <v>10.14</v>
      </c>
      <c r="AG294" s="410"/>
      <c r="AH294" s="410"/>
    </row>
    <row r="295" spans="22:34">
      <c r="V295" s="4" t="s">
        <v>290</v>
      </c>
      <c r="W295" s="4" t="s">
        <v>978</v>
      </c>
      <c r="X295" s="2"/>
      <c r="Y295" s="428" t="s">
        <v>953</v>
      </c>
      <c r="Z295" s="429">
        <v>0.03</v>
      </c>
      <c r="AA295" s="476" t="s">
        <v>308</v>
      </c>
      <c r="AB295" s="431" t="s">
        <v>979</v>
      </c>
      <c r="AC295" s="432" t="str">
        <f t="shared" si="4"/>
        <v>茨城県河内町</v>
      </c>
      <c r="AD295" s="453">
        <v>10.210000000000001</v>
      </c>
      <c r="AE295" s="431">
        <v>10.17</v>
      </c>
      <c r="AF295" s="452">
        <v>10.14</v>
      </c>
      <c r="AG295" s="410"/>
      <c r="AH295" s="410"/>
    </row>
    <row r="296" spans="22:34">
      <c r="V296" s="4" t="s">
        <v>294</v>
      </c>
      <c r="W296" s="4" t="s">
        <v>980</v>
      </c>
      <c r="X296" s="2"/>
      <c r="Y296" s="428" t="s">
        <v>953</v>
      </c>
      <c r="Z296" s="429">
        <v>0.03</v>
      </c>
      <c r="AA296" s="476" t="s">
        <v>308</v>
      </c>
      <c r="AB296" s="431" t="s">
        <v>981</v>
      </c>
      <c r="AC296" s="432" t="str">
        <f t="shared" si="4"/>
        <v>茨城県八千代町</v>
      </c>
      <c r="AD296" s="453">
        <v>10.210000000000001</v>
      </c>
      <c r="AE296" s="431">
        <v>10.17</v>
      </c>
      <c r="AF296" s="452">
        <v>10.14</v>
      </c>
      <c r="AG296" s="410"/>
      <c r="AH296" s="410"/>
    </row>
    <row r="297" spans="22:34">
      <c r="V297" s="4" t="s">
        <v>294</v>
      </c>
      <c r="W297" s="4" t="s">
        <v>982</v>
      </c>
      <c r="X297" s="2"/>
      <c r="Y297" s="428" t="s">
        <v>953</v>
      </c>
      <c r="Z297" s="429">
        <v>0.03</v>
      </c>
      <c r="AA297" s="476" t="s">
        <v>308</v>
      </c>
      <c r="AB297" s="431" t="s">
        <v>983</v>
      </c>
      <c r="AC297" s="432" t="str">
        <f t="shared" si="4"/>
        <v>茨城県五霞町</v>
      </c>
      <c r="AD297" s="453">
        <v>10.210000000000001</v>
      </c>
      <c r="AE297" s="431">
        <v>10.17</v>
      </c>
      <c r="AF297" s="452">
        <v>10.14</v>
      </c>
      <c r="AG297" s="410"/>
      <c r="AH297" s="410"/>
    </row>
    <row r="298" spans="22:34">
      <c r="V298" s="4" t="s">
        <v>294</v>
      </c>
      <c r="W298" s="4" t="s">
        <v>984</v>
      </c>
      <c r="X298" s="2"/>
      <c r="Y298" s="428" t="s">
        <v>953</v>
      </c>
      <c r="Z298" s="429">
        <v>0.03</v>
      </c>
      <c r="AA298" s="476" t="s">
        <v>308</v>
      </c>
      <c r="AB298" s="431" t="s">
        <v>985</v>
      </c>
      <c r="AC298" s="432" t="str">
        <f t="shared" si="4"/>
        <v>茨城県境町</v>
      </c>
      <c r="AD298" s="453">
        <v>10.210000000000001</v>
      </c>
      <c r="AE298" s="431">
        <v>10.17</v>
      </c>
      <c r="AF298" s="452">
        <v>10.14</v>
      </c>
      <c r="AG298" s="410"/>
      <c r="AH298" s="410"/>
    </row>
    <row r="299" spans="22:34">
      <c r="V299" s="4" t="s">
        <v>294</v>
      </c>
      <c r="W299" s="4" t="s">
        <v>986</v>
      </c>
      <c r="X299" s="2"/>
      <c r="Y299" s="428" t="s">
        <v>953</v>
      </c>
      <c r="Z299" s="429">
        <v>0.03</v>
      </c>
      <c r="AA299" s="476" t="s">
        <v>312</v>
      </c>
      <c r="AB299" s="431" t="s">
        <v>987</v>
      </c>
      <c r="AC299" s="432" t="str">
        <f t="shared" si="4"/>
        <v>栃木県栃木市</v>
      </c>
      <c r="AD299" s="453">
        <v>10.210000000000001</v>
      </c>
      <c r="AE299" s="431">
        <v>10.17</v>
      </c>
      <c r="AF299" s="452">
        <v>10.14</v>
      </c>
      <c r="AG299" s="410"/>
      <c r="AH299" s="410"/>
    </row>
    <row r="300" spans="22:34">
      <c r="V300" s="4" t="s">
        <v>294</v>
      </c>
      <c r="W300" s="4" t="s">
        <v>988</v>
      </c>
      <c r="X300" s="2"/>
      <c r="Y300" s="428" t="s">
        <v>953</v>
      </c>
      <c r="Z300" s="429">
        <v>0.03</v>
      </c>
      <c r="AA300" s="476" t="s">
        <v>312</v>
      </c>
      <c r="AB300" s="431" t="s">
        <v>989</v>
      </c>
      <c r="AC300" s="432" t="str">
        <f t="shared" si="4"/>
        <v>栃木県鹿沼市</v>
      </c>
      <c r="AD300" s="453">
        <v>10.210000000000001</v>
      </c>
      <c r="AE300" s="431">
        <v>10.17</v>
      </c>
      <c r="AF300" s="452">
        <v>10.14</v>
      </c>
      <c r="AG300" s="410"/>
      <c r="AH300" s="410"/>
    </row>
    <row r="301" spans="22:34">
      <c r="V301" s="4" t="s">
        <v>294</v>
      </c>
      <c r="W301" s="4" t="s">
        <v>990</v>
      </c>
      <c r="X301" s="2"/>
      <c r="Y301" s="428" t="s">
        <v>953</v>
      </c>
      <c r="Z301" s="429">
        <v>0.03</v>
      </c>
      <c r="AA301" s="476" t="s">
        <v>312</v>
      </c>
      <c r="AB301" s="431" t="s">
        <v>991</v>
      </c>
      <c r="AC301" s="432" t="str">
        <f t="shared" si="4"/>
        <v>栃木県日光市</v>
      </c>
      <c r="AD301" s="453">
        <v>10.210000000000001</v>
      </c>
      <c r="AE301" s="431">
        <v>10.17</v>
      </c>
      <c r="AF301" s="452">
        <v>10.14</v>
      </c>
      <c r="AG301" s="410"/>
      <c r="AH301" s="410"/>
    </row>
    <row r="302" spans="22:34">
      <c r="V302" s="4" t="s">
        <v>294</v>
      </c>
      <c r="W302" s="4" t="s">
        <v>992</v>
      </c>
      <c r="X302" s="2"/>
      <c r="Y302" s="428" t="s">
        <v>953</v>
      </c>
      <c r="Z302" s="429">
        <v>0.03</v>
      </c>
      <c r="AA302" s="476" t="s">
        <v>312</v>
      </c>
      <c r="AB302" s="431" t="s">
        <v>993</v>
      </c>
      <c r="AC302" s="432" t="str">
        <f t="shared" si="4"/>
        <v>栃木県小山市</v>
      </c>
      <c r="AD302" s="453">
        <v>10.210000000000001</v>
      </c>
      <c r="AE302" s="431">
        <v>10.17</v>
      </c>
      <c r="AF302" s="452">
        <v>10.14</v>
      </c>
      <c r="AG302" s="410"/>
      <c r="AH302" s="410"/>
    </row>
    <row r="303" spans="22:34">
      <c r="V303" s="4" t="s">
        <v>294</v>
      </c>
      <c r="W303" s="4" t="s">
        <v>994</v>
      </c>
      <c r="X303" s="2"/>
      <c r="Y303" s="428" t="s">
        <v>953</v>
      </c>
      <c r="Z303" s="429">
        <v>0.03</v>
      </c>
      <c r="AA303" s="476" t="s">
        <v>312</v>
      </c>
      <c r="AB303" s="431" t="s">
        <v>995</v>
      </c>
      <c r="AC303" s="432" t="str">
        <f t="shared" si="4"/>
        <v>栃木県真岡市</v>
      </c>
      <c r="AD303" s="453">
        <v>10.210000000000001</v>
      </c>
      <c r="AE303" s="431">
        <v>10.17</v>
      </c>
      <c r="AF303" s="452">
        <v>10.14</v>
      </c>
      <c r="AG303" s="410"/>
      <c r="AH303" s="410"/>
    </row>
    <row r="304" spans="22:34">
      <c r="V304" s="4" t="s">
        <v>294</v>
      </c>
      <c r="W304" s="4" t="s">
        <v>996</v>
      </c>
      <c r="X304" s="2"/>
      <c r="Y304" s="428" t="s">
        <v>953</v>
      </c>
      <c r="Z304" s="429">
        <v>0.03</v>
      </c>
      <c r="AA304" s="476" t="s">
        <v>312</v>
      </c>
      <c r="AB304" s="431" t="s">
        <v>997</v>
      </c>
      <c r="AC304" s="432" t="str">
        <f t="shared" si="4"/>
        <v>栃木県大田原市</v>
      </c>
      <c r="AD304" s="453">
        <v>10.210000000000001</v>
      </c>
      <c r="AE304" s="431">
        <v>10.17</v>
      </c>
      <c r="AF304" s="452">
        <v>10.14</v>
      </c>
      <c r="AG304" s="410"/>
      <c r="AH304" s="410"/>
    </row>
    <row r="305" spans="22:34">
      <c r="V305" s="4" t="s">
        <v>294</v>
      </c>
      <c r="W305" s="4" t="s">
        <v>998</v>
      </c>
      <c r="X305" s="2"/>
      <c r="Y305" s="428" t="s">
        <v>953</v>
      </c>
      <c r="Z305" s="429">
        <v>0.03</v>
      </c>
      <c r="AA305" s="476" t="s">
        <v>312</v>
      </c>
      <c r="AB305" s="431" t="s">
        <v>999</v>
      </c>
      <c r="AC305" s="432" t="str">
        <f t="shared" si="4"/>
        <v>栃木県さくら市</v>
      </c>
      <c r="AD305" s="453">
        <v>10.210000000000001</v>
      </c>
      <c r="AE305" s="431">
        <v>10.17</v>
      </c>
      <c r="AF305" s="452">
        <v>10.14</v>
      </c>
      <c r="AG305" s="410"/>
      <c r="AH305" s="410"/>
    </row>
    <row r="306" spans="22:34">
      <c r="V306" s="4" t="s">
        <v>294</v>
      </c>
      <c r="W306" s="4" t="s">
        <v>1000</v>
      </c>
      <c r="X306" s="2"/>
      <c r="Y306" s="428" t="s">
        <v>953</v>
      </c>
      <c r="Z306" s="429">
        <v>0.03</v>
      </c>
      <c r="AA306" s="476" t="s">
        <v>312</v>
      </c>
      <c r="AB306" s="431" t="s">
        <v>1001</v>
      </c>
      <c r="AC306" s="432" t="str">
        <f t="shared" si="4"/>
        <v>栃木県下野市</v>
      </c>
      <c r="AD306" s="453">
        <v>10.210000000000001</v>
      </c>
      <c r="AE306" s="431">
        <v>10.17</v>
      </c>
      <c r="AF306" s="452">
        <v>10.14</v>
      </c>
      <c r="AG306" s="410"/>
      <c r="AH306" s="410"/>
    </row>
    <row r="307" spans="22:34">
      <c r="V307" s="4" t="s">
        <v>294</v>
      </c>
      <c r="W307" s="4" t="s">
        <v>1002</v>
      </c>
      <c r="X307" s="2"/>
      <c r="Y307" s="428" t="s">
        <v>953</v>
      </c>
      <c r="Z307" s="429">
        <v>0.03</v>
      </c>
      <c r="AA307" s="476" t="s">
        <v>312</v>
      </c>
      <c r="AB307" s="431" t="s">
        <v>1003</v>
      </c>
      <c r="AC307" s="432" t="str">
        <f t="shared" si="4"/>
        <v>栃木県壬生町</v>
      </c>
      <c r="AD307" s="453">
        <v>10.210000000000001</v>
      </c>
      <c r="AE307" s="431">
        <v>10.17</v>
      </c>
      <c r="AF307" s="452">
        <v>10.14</v>
      </c>
      <c r="AG307" s="410"/>
      <c r="AH307" s="410"/>
    </row>
    <row r="308" spans="22:34">
      <c r="V308" s="4" t="s">
        <v>294</v>
      </c>
      <c r="W308" s="4" t="s">
        <v>1004</v>
      </c>
      <c r="X308" s="2"/>
      <c r="Y308" s="428" t="s">
        <v>953</v>
      </c>
      <c r="Z308" s="429">
        <v>0.03</v>
      </c>
      <c r="AA308" s="476" t="s">
        <v>316</v>
      </c>
      <c r="AB308" s="431" t="s">
        <v>1005</v>
      </c>
      <c r="AC308" s="432" t="str">
        <f t="shared" si="4"/>
        <v>群馬県前橋市</v>
      </c>
      <c r="AD308" s="453">
        <v>10.210000000000001</v>
      </c>
      <c r="AE308" s="431">
        <v>10.17</v>
      </c>
      <c r="AF308" s="452">
        <v>10.14</v>
      </c>
      <c r="AG308" s="410"/>
      <c r="AH308" s="410"/>
    </row>
    <row r="309" spans="22:34">
      <c r="V309" s="4" t="s">
        <v>294</v>
      </c>
      <c r="W309" s="4" t="s">
        <v>1006</v>
      </c>
      <c r="X309" s="2"/>
      <c r="Y309" s="428" t="s">
        <v>953</v>
      </c>
      <c r="Z309" s="429">
        <v>0.03</v>
      </c>
      <c r="AA309" s="476" t="s">
        <v>316</v>
      </c>
      <c r="AB309" s="431" t="s">
        <v>1007</v>
      </c>
      <c r="AC309" s="432" t="str">
        <f t="shared" si="4"/>
        <v>群馬県伊勢崎市</v>
      </c>
      <c r="AD309" s="453">
        <v>10.210000000000001</v>
      </c>
      <c r="AE309" s="431">
        <v>10.17</v>
      </c>
      <c r="AF309" s="452">
        <v>10.14</v>
      </c>
      <c r="AG309" s="410"/>
      <c r="AH309" s="410"/>
    </row>
    <row r="310" spans="22:34">
      <c r="V310" s="4" t="s">
        <v>294</v>
      </c>
      <c r="W310" s="4" t="s">
        <v>1008</v>
      </c>
      <c r="X310" s="2"/>
      <c r="Y310" s="428" t="s">
        <v>953</v>
      </c>
      <c r="Z310" s="429">
        <v>0.03</v>
      </c>
      <c r="AA310" s="476" t="s">
        <v>316</v>
      </c>
      <c r="AB310" s="431" t="s">
        <v>1009</v>
      </c>
      <c r="AC310" s="432" t="str">
        <f t="shared" si="4"/>
        <v>群馬県太田市</v>
      </c>
      <c r="AD310" s="453">
        <v>10.210000000000001</v>
      </c>
      <c r="AE310" s="431">
        <v>10.17</v>
      </c>
      <c r="AF310" s="452">
        <v>10.14</v>
      </c>
      <c r="AG310" s="410"/>
      <c r="AH310" s="410"/>
    </row>
    <row r="311" spans="22:34">
      <c r="V311" s="4" t="s">
        <v>294</v>
      </c>
      <c r="W311" s="4" t="s">
        <v>1010</v>
      </c>
      <c r="X311" s="2"/>
      <c r="Y311" s="428" t="s">
        <v>953</v>
      </c>
      <c r="Z311" s="429">
        <v>0.03</v>
      </c>
      <c r="AA311" s="476" t="s">
        <v>316</v>
      </c>
      <c r="AB311" s="431" t="s">
        <v>1011</v>
      </c>
      <c r="AC311" s="432" t="str">
        <f t="shared" si="4"/>
        <v>群馬県渋川市</v>
      </c>
      <c r="AD311" s="453">
        <v>10.210000000000001</v>
      </c>
      <c r="AE311" s="431">
        <v>10.17</v>
      </c>
      <c r="AF311" s="452">
        <v>10.14</v>
      </c>
      <c r="AG311" s="410"/>
      <c r="AH311" s="410"/>
    </row>
    <row r="312" spans="22:34">
      <c r="V312" s="4" t="s">
        <v>294</v>
      </c>
      <c r="W312" s="4" t="s">
        <v>1012</v>
      </c>
      <c r="X312" s="2"/>
      <c r="Y312" s="428" t="s">
        <v>953</v>
      </c>
      <c r="Z312" s="429">
        <v>0.03</v>
      </c>
      <c r="AA312" s="476" t="s">
        <v>316</v>
      </c>
      <c r="AB312" s="431" t="s">
        <v>1013</v>
      </c>
      <c r="AC312" s="432" t="str">
        <f t="shared" si="4"/>
        <v>群馬県榛東村</v>
      </c>
      <c r="AD312" s="453">
        <v>10.210000000000001</v>
      </c>
      <c r="AE312" s="431">
        <v>10.17</v>
      </c>
      <c r="AF312" s="452">
        <v>10.14</v>
      </c>
      <c r="AG312" s="410"/>
      <c r="AH312" s="410"/>
    </row>
    <row r="313" spans="22:34">
      <c r="V313" s="4" t="s">
        <v>294</v>
      </c>
      <c r="W313" s="4" t="s">
        <v>1014</v>
      </c>
      <c r="X313" s="2"/>
      <c r="Y313" s="428" t="s">
        <v>953</v>
      </c>
      <c r="Z313" s="429">
        <v>0.03</v>
      </c>
      <c r="AA313" s="476" t="s">
        <v>316</v>
      </c>
      <c r="AB313" s="431" t="s">
        <v>1015</v>
      </c>
      <c r="AC313" s="432" t="str">
        <f t="shared" si="4"/>
        <v>群馬県吉岡町</v>
      </c>
      <c r="AD313" s="453">
        <v>10.210000000000001</v>
      </c>
      <c r="AE313" s="431">
        <v>10.17</v>
      </c>
      <c r="AF313" s="452">
        <v>10.14</v>
      </c>
      <c r="AG313" s="410"/>
      <c r="AH313" s="410"/>
    </row>
    <row r="314" spans="22:34">
      <c r="V314" s="4" t="s">
        <v>294</v>
      </c>
      <c r="W314" s="4" t="s">
        <v>1016</v>
      </c>
      <c r="X314" s="2"/>
      <c r="Y314" s="428" t="s">
        <v>953</v>
      </c>
      <c r="Z314" s="429">
        <v>0.03</v>
      </c>
      <c r="AA314" s="476" t="s">
        <v>316</v>
      </c>
      <c r="AB314" s="431" t="s">
        <v>1017</v>
      </c>
      <c r="AC314" s="432" t="str">
        <f t="shared" si="4"/>
        <v>群馬県玉村町</v>
      </c>
      <c r="AD314" s="453">
        <v>10.210000000000001</v>
      </c>
      <c r="AE314" s="431">
        <v>10.17</v>
      </c>
      <c r="AF314" s="452">
        <v>10.14</v>
      </c>
      <c r="AG314" s="410"/>
      <c r="AH314" s="410"/>
    </row>
    <row r="315" spans="22:34">
      <c r="V315" s="4" t="s">
        <v>294</v>
      </c>
      <c r="W315" s="4" t="s">
        <v>1018</v>
      </c>
      <c r="X315" s="2"/>
      <c r="Y315" s="428" t="s">
        <v>953</v>
      </c>
      <c r="Z315" s="429">
        <v>0.03</v>
      </c>
      <c r="AA315" s="476" t="s">
        <v>321</v>
      </c>
      <c r="AB315" s="431" t="s">
        <v>1019</v>
      </c>
      <c r="AC315" s="432" t="str">
        <f t="shared" si="4"/>
        <v>埼玉県熊谷市</v>
      </c>
      <c r="AD315" s="453">
        <v>10.210000000000001</v>
      </c>
      <c r="AE315" s="431">
        <v>10.17</v>
      </c>
      <c r="AF315" s="452">
        <v>10.14</v>
      </c>
      <c r="AG315" s="410"/>
      <c r="AH315" s="410"/>
    </row>
    <row r="316" spans="22:34">
      <c r="V316" s="4" t="s">
        <v>294</v>
      </c>
      <c r="W316" s="4" t="s">
        <v>1020</v>
      </c>
      <c r="X316" s="2"/>
      <c r="Y316" s="428" t="s">
        <v>953</v>
      </c>
      <c r="Z316" s="429">
        <v>0.03</v>
      </c>
      <c r="AA316" s="476" t="s">
        <v>321</v>
      </c>
      <c r="AB316" s="431" t="s">
        <v>1021</v>
      </c>
      <c r="AC316" s="432" t="str">
        <f t="shared" si="4"/>
        <v>埼玉県深谷市</v>
      </c>
      <c r="AD316" s="453">
        <v>10.210000000000001</v>
      </c>
      <c r="AE316" s="431">
        <v>10.17</v>
      </c>
      <c r="AF316" s="452">
        <v>10.14</v>
      </c>
      <c r="AG316" s="410"/>
      <c r="AH316" s="410"/>
    </row>
    <row r="317" spans="22:34">
      <c r="V317" s="4" t="s">
        <v>294</v>
      </c>
      <c r="W317" s="4" t="s">
        <v>1022</v>
      </c>
      <c r="X317" s="2"/>
      <c r="Y317" s="428" t="s">
        <v>953</v>
      </c>
      <c r="Z317" s="429">
        <v>0.03</v>
      </c>
      <c r="AA317" s="476" t="s">
        <v>321</v>
      </c>
      <c r="AB317" s="431" t="s">
        <v>1023</v>
      </c>
      <c r="AC317" s="432" t="str">
        <f t="shared" si="4"/>
        <v>埼玉県日高市</v>
      </c>
      <c r="AD317" s="453">
        <v>10.210000000000001</v>
      </c>
      <c r="AE317" s="431">
        <v>10.17</v>
      </c>
      <c r="AF317" s="452">
        <v>10.14</v>
      </c>
      <c r="AG317" s="410"/>
      <c r="AH317" s="410"/>
    </row>
    <row r="318" spans="22:34">
      <c r="V318" s="4" t="s">
        <v>294</v>
      </c>
      <c r="W318" s="4" t="s">
        <v>1024</v>
      </c>
      <c r="X318" s="2"/>
      <c r="Y318" s="428" t="s">
        <v>953</v>
      </c>
      <c r="Z318" s="429">
        <v>0.03</v>
      </c>
      <c r="AA318" s="476" t="s">
        <v>321</v>
      </c>
      <c r="AB318" s="431" t="s">
        <v>1025</v>
      </c>
      <c r="AC318" s="432" t="str">
        <f t="shared" si="4"/>
        <v>埼玉県毛呂山町</v>
      </c>
      <c r="AD318" s="453">
        <v>10.210000000000001</v>
      </c>
      <c r="AE318" s="431">
        <v>10.17</v>
      </c>
      <c r="AF318" s="452">
        <v>10.14</v>
      </c>
      <c r="AG318" s="410"/>
      <c r="AH318" s="410"/>
    </row>
    <row r="319" spans="22:34">
      <c r="V319" s="4" t="s">
        <v>294</v>
      </c>
      <c r="W319" s="4" t="s">
        <v>1026</v>
      </c>
      <c r="X319" s="2"/>
      <c r="Y319" s="428" t="s">
        <v>953</v>
      </c>
      <c r="Z319" s="429">
        <v>0.03</v>
      </c>
      <c r="AA319" s="476" t="s">
        <v>321</v>
      </c>
      <c r="AB319" s="431" t="s">
        <v>1027</v>
      </c>
      <c r="AC319" s="432" t="str">
        <f t="shared" si="4"/>
        <v>埼玉県越生町</v>
      </c>
      <c r="AD319" s="453">
        <v>10.210000000000001</v>
      </c>
      <c r="AE319" s="431">
        <v>10.17</v>
      </c>
      <c r="AF319" s="452">
        <v>10.14</v>
      </c>
      <c r="AG319" s="410"/>
      <c r="AH319" s="410"/>
    </row>
    <row r="320" spans="22:34">
      <c r="V320" s="4" t="s">
        <v>294</v>
      </c>
      <c r="W320" s="4" t="s">
        <v>1028</v>
      </c>
      <c r="X320" s="2"/>
      <c r="Y320" s="428" t="s">
        <v>953</v>
      </c>
      <c r="Z320" s="429">
        <v>0.03</v>
      </c>
      <c r="AA320" s="476" t="s">
        <v>321</v>
      </c>
      <c r="AB320" s="431" t="s">
        <v>1029</v>
      </c>
      <c r="AC320" s="432" t="str">
        <f t="shared" si="4"/>
        <v>埼玉県滑川町</v>
      </c>
      <c r="AD320" s="453">
        <v>10.210000000000001</v>
      </c>
      <c r="AE320" s="431">
        <v>10.17</v>
      </c>
      <c r="AF320" s="452">
        <v>10.14</v>
      </c>
      <c r="AG320" s="410"/>
      <c r="AH320" s="410"/>
    </row>
    <row r="321" spans="22:34">
      <c r="V321" s="4" t="s">
        <v>299</v>
      </c>
      <c r="W321" s="4" t="s">
        <v>1030</v>
      </c>
      <c r="X321" s="2"/>
      <c r="Y321" s="428" t="s">
        <v>953</v>
      </c>
      <c r="Z321" s="429">
        <v>0.03</v>
      </c>
      <c r="AA321" s="476" t="s">
        <v>321</v>
      </c>
      <c r="AB321" s="431" t="s">
        <v>1031</v>
      </c>
      <c r="AC321" s="432" t="str">
        <f t="shared" si="4"/>
        <v>埼玉県川島町</v>
      </c>
      <c r="AD321" s="453">
        <v>10.210000000000001</v>
      </c>
      <c r="AE321" s="431">
        <v>10.17</v>
      </c>
      <c r="AF321" s="452">
        <v>10.14</v>
      </c>
      <c r="AG321" s="410"/>
      <c r="AH321" s="410"/>
    </row>
    <row r="322" spans="22:34">
      <c r="V322" s="4" t="s">
        <v>299</v>
      </c>
      <c r="W322" s="4" t="s">
        <v>1032</v>
      </c>
      <c r="X322" s="2"/>
      <c r="Y322" s="428" t="s">
        <v>953</v>
      </c>
      <c r="Z322" s="429">
        <v>0.03</v>
      </c>
      <c r="AA322" s="476" t="s">
        <v>321</v>
      </c>
      <c r="AB322" s="431" t="s">
        <v>1033</v>
      </c>
      <c r="AC322" s="432" t="str">
        <f t="shared" si="4"/>
        <v>埼玉県吉見町</v>
      </c>
      <c r="AD322" s="453">
        <v>10.210000000000001</v>
      </c>
      <c r="AE322" s="431">
        <v>10.17</v>
      </c>
      <c r="AF322" s="452">
        <v>10.14</v>
      </c>
      <c r="AG322" s="410"/>
      <c r="AH322" s="410"/>
    </row>
    <row r="323" spans="22:34">
      <c r="V323" s="4" t="s">
        <v>299</v>
      </c>
      <c r="W323" s="4" t="s">
        <v>1034</v>
      </c>
      <c r="X323" s="2"/>
      <c r="Y323" s="428" t="s">
        <v>953</v>
      </c>
      <c r="Z323" s="429">
        <v>0.03</v>
      </c>
      <c r="AA323" s="476" t="s">
        <v>321</v>
      </c>
      <c r="AB323" s="431" t="s">
        <v>1035</v>
      </c>
      <c r="AC323" s="432" t="str">
        <f t="shared" si="4"/>
        <v>埼玉県鳩山町</v>
      </c>
      <c r="AD323" s="453">
        <v>10.210000000000001</v>
      </c>
      <c r="AE323" s="431">
        <v>10.17</v>
      </c>
      <c r="AF323" s="452">
        <v>10.14</v>
      </c>
      <c r="AG323" s="410"/>
      <c r="AH323" s="410"/>
    </row>
    <row r="324" spans="22:34">
      <c r="V324" s="4" t="s">
        <v>299</v>
      </c>
      <c r="W324" s="4" t="s">
        <v>1036</v>
      </c>
      <c r="X324" s="2"/>
      <c r="Y324" s="428" t="s">
        <v>953</v>
      </c>
      <c r="Z324" s="429">
        <v>0.03</v>
      </c>
      <c r="AA324" s="476" t="s">
        <v>321</v>
      </c>
      <c r="AB324" s="431" t="s">
        <v>1037</v>
      </c>
      <c r="AC324" s="432" t="str">
        <f t="shared" ref="AC324:AC387" si="5">AA324&amp;AB324</f>
        <v>埼玉県寄居町</v>
      </c>
      <c r="AD324" s="453">
        <v>10.210000000000001</v>
      </c>
      <c r="AE324" s="431">
        <v>10.17</v>
      </c>
      <c r="AF324" s="452">
        <v>10.14</v>
      </c>
      <c r="AG324" s="410"/>
      <c r="AH324" s="410"/>
    </row>
    <row r="325" spans="22:34">
      <c r="V325" s="4" t="s">
        <v>299</v>
      </c>
      <c r="W325" s="4" t="s">
        <v>1038</v>
      </c>
      <c r="X325" s="2"/>
      <c r="Y325" s="428" t="s">
        <v>953</v>
      </c>
      <c r="Z325" s="429">
        <v>0.03</v>
      </c>
      <c r="AA325" s="476" t="s">
        <v>326</v>
      </c>
      <c r="AB325" s="431" t="s">
        <v>1039</v>
      </c>
      <c r="AC325" s="432" t="str">
        <f t="shared" si="5"/>
        <v>千葉県東金市</v>
      </c>
      <c r="AD325" s="453">
        <v>10.210000000000001</v>
      </c>
      <c r="AE325" s="431">
        <v>10.17</v>
      </c>
      <c r="AF325" s="452">
        <v>10.14</v>
      </c>
      <c r="AG325" s="410"/>
      <c r="AH325" s="410"/>
    </row>
    <row r="326" spans="22:34">
      <c r="V326" s="4" t="s">
        <v>299</v>
      </c>
      <c r="W326" s="4" t="s">
        <v>1040</v>
      </c>
      <c r="X326" s="2"/>
      <c r="Y326" s="428" t="s">
        <v>953</v>
      </c>
      <c r="Z326" s="429">
        <v>0.03</v>
      </c>
      <c r="AA326" s="476" t="s">
        <v>326</v>
      </c>
      <c r="AB326" s="431" t="s">
        <v>1041</v>
      </c>
      <c r="AC326" s="432" t="str">
        <f t="shared" si="5"/>
        <v>千葉県君津市</v>
      </c>
      <c r="AD326" s="453">
        <v>10.210000000000001</v>
      </c>
      <c r="AE326" s="431">
        <v>10.17</v>
      </c>
      <c r="AF326" s="452">
        <v>10.14</v>
      </c>
      <c r="AG326" s="410"/>
      <c r="AH326" s="410"/>
    </row>
    <row r="327" spans="22:34">
      <c r="V327" s="4" t="s">
        <v>299</v>
      </c>
      <c r="W327" s="4" t="s">
        <v>1042</v>
      </c>
      <c r="X327" s="2"/>
      <c r="Y327" s="428" t="s">
        <v>953</v>
      </c>
      <c r="Z327" s="429">
        <v>0.03</v>
      </c>
      <c r="AA327" s="476" t="s">
        <v>326</v>
      </c>
      <c r="AB327" s="431" t="s">
        <v>1043</v>
      </c>
      <c r="AC327" s="432" t="str">
        <f t="shared" si="5"/>
        <v>千葉県富津市</v>
      </c>
      <c r="AD327" s="453">
        <v>10.210000000000001</v>
      </c>
      <c r="AE327" s="431">
        <v>10.17</v>
      </c>
      <c r="AF327" s="452">
        <v>10.14</v>
      </c>
      <c r="AG327" s="410"/>
      <c r="AH327" s="410"/>
    </row>
    <row r="328" spans="22:34">
      <c r="V328" s="4" t="s">
        <v>299</v>
      </c>
      <c r="W328" s="4" t="s">
        <v>1044</v>
      </c>
      <c r="X328" s="2"/>
      <c r="Y328" s="428" t="s">
        <v>953</v>
      </c>
      <c r="Z328" s="429">
        <v>0.03</v>
      </c>
      <c r="AA328" s="476" t="s">
        <v>326</v>
      </c>
      <c r="AB328" s="431" t="s">
        <v>1045</v>
      </c>
      <c r="AC328" s="432" t="str">
        <f t="shared" si="5"/>
        <v>千葉県八街市</v>
      </c>
      <c r="AD328" s="453">
        <v>10.210000000000001</v>
      </c>
      <c r="AE328" s="431">
        <v>10.17</v>
      </c>
      <c r="AF328" s="452">
        <v>10.14</v>
      </c>
      <c r="AG328" s="410"/>
      <c r="AH328" s="410"/>
    </row>
    <row r="329" spans="22:34">
      <c r="V329" s="4" t="s">
        <v>299</v>
      </c>
      <c r="W329" s="4" t="s">
        <v>1046</v>
      </c>
      <c r="X329" s="2"/>
      <c r="Y329" s="428" t="s">
        <v>953</v>
      </c>
      <c r="Z329" s="429">
        <v>0.03</v>
      </c>
      <c r="AA329" s="476" t="s">
        <v>326</v>
      </c>
      <c r="AB329" s="431" t="s">
        <v>1047</v>
      </c>
      <c r="AC329" s="432" t="str">
        <f t="shared" si="5"/>
        <v>千葉県富里市</v>
      </c>
      <c r="AD329" s="453">
        <v>10.210000000000001</v>
      </c>
      <c r="AE329" s="431">
        <v>10.17</v>
      </c>
      <c r="AF329" s="452">
        <v>10.14</v>
      </c>
      <c r="AG329" s="410"/>
      <c r="AH329" s="410"/>
    </row>
    <row r="330" spans="22:34">
      <c r="V330" s="4" t="s">
        <v>299</v>
      </c>
      <c r="W330" s="4" t="s">
        <v>1048</v>
      </c>
      <c r="X330" s="2"/>
      <c r="Y330" s="428" t="s">
        <v>953</v>
      </c>
      <c r="Z330" s="429">
        <v>0.03</v>
      </c>
      <c r="AA330" s="476" t="s">
        <v>326</v>
      </c>
      <c r="AB330" s="431" t="s">
        <v>1049</v>
      </c>
      <c r="AC330" s="432" t="str">
        <f t="shared" si="5"/>
        <v>千葉県山武市</v>
      </c>
      <c r="AD330" s="453">
        <v>10.210000000000001</v>
      </c>
      <c r="AE330" s="431">
        <v>10.17</v>
      </c>
      <c r="AF330" s="452">
        <v>10.14</v>
      </c>
      <c r="AG330" s="410"/>
      <c r="AH330" s="410"/>
    </row>
    <row r="331" spans="22:34">
      <c r="V331" s="4" t="s">
        <v>299</v>
      </c>
      <c r="W331" s="4" t="s">
        <v>1050</v>
      </c>
      <c r="X331" s="2"/>
      <c r="Y331" s="428" t="s">
        <v>953</v>
      </c>
      <c r="Z331" s="429">
        <v>0.03</v>
      </c>
      <c r="AA331" s="476" t="s">
        <v>326</v>
      </c>
      <c r="AB331" s="431" t="s">
        <v>1051</v>
      </c>
      <c r="AC331" s="432" t="str">
        <f t="shared" si="5"/>
        <v>千葉県大網白里市</v>
      </c>
      <c r="AD331" s="453">
        <v>10.210000000000001</v>
      </c>
      <c r="AE331" s="431">
        <v>10.17</v>
      </c>
      <c r="AF331" s="452">
        <v>10.14</v>
      </c>
      <c r="AG331" s="410"/>
      <c r="AH331" s="410"/>
    </row>
    <row r="332" spans="22:34">
      <c r="V332" s="4" t="s">
        <v>299</v>
      </c>
      <c r="W332" s="4" t="s">
        <v>1052</v>
      </c>
      <c r="X332" s="2"/>
      <c r="Y332" s="428" t="s">
        <v>953</v>
      </c>
      <c r="Z332" s="429">
        <v>0.03</v>
      </c>
      <c r="AA332" s="476" t="s">
        <v>326</v>
      </c>
      <c r="AB332" s="431" t="s">
        <v>1053</v>
      </c>
      <c r="AC332" s="432" t="str">
        <f t="shared" si="5"/>
        <v>千葉県長柄町</v>
      </c>
      <c r="AD332" s="453">
        <v>10.210000000000001</v>
      </c>
      <c r="AE332" s="431">
        <v>10.17</v>
      </c>
      <c r="AF332" s="452">
        <v>10.14</v>
      </c>
      <c r="AG332" s="410"/>
      <c r="AH332" s="410"/>
    </row>
    <row r="333" spans="22:34">
      <c r="V333" s="4" t="s">
        <v>299</v>
      </c>
      <c r="W333" s="4" t="s">
        <v>1054</v>
      </c>
      <c r="X333" s="2"/>
      <c r="Y333" s="428" t="s">
        <v>953</v>
      </c>
      <c r="Z333" s="429">
        <v>0.03</v>
      </c>
      <c r="AA333" s="476" t="s">
        <v>326</v>
      </c>
      <c r="AB333" s="431" t="s">
        <v>1055</v>
      </c>
      <c r="AC333" s="432" t="str">
        <f t="shared" si="5"/>
        <v>千葉県長南町</v>
      </c>
      <c r="AD333" s="453">
        <v>10.210000000000001</v>
      </c>
      <c r="AE333" s="431">
        <v>10.17</v>
      </c>
      <c r="AF333" s="452">
        <v>10.14</v>
      </c>
      <c r="AG333" s="410"/>
      <c r="AH333" s="410"/>
    </row>
    <row r="334" spans="22:34">
      <c r="V334" s="4" t="s">
        <v>299</v>
      </c>
      <c r="W334" s="4" t="s">
        <v>1056</v>
      </c>
      <c r="X334" s="2"/>
      <c r="Y334" s="428" t="s">
        <v>953</v>
      </c>
      <c r="Z334" s="429">
        <v>0.03</v>
      </c>
      <c r="AA334" s="476" t="s">
        <v>333</v>
      </c>
      <c r="AB334" s="431" t="s">
        <v>1057</v>
      </c>
      <c r="AC334" s="432" t="str">
        <f t="shared" si="5"/>
        <v>神奈川県南足柄市</v>
      </c>
      <c r="AD334" s="453">
        <v>10.210000000000001</v>
      </c>
      <c r="AE334" s="431">
        <v>10.17</v>
      </c>
      <c r="AF334" s="452">
        <v>10.14</v>
      </c>
      <c r="AG334" s="410"/>
      <c r="AH334" s="410"/>
    </row>
    <row r="335" spans="22:34">
      <c r="V335" s="4" t="s">
        <v>299</v>
      </c>
      <c r="W335" s="4" t="s">
        <v>1058</v>
      </c>
      <c r="X335" s="2"/>
      <c r="Y335" s="428" t="s">
        <v>953</v>
      </c>
      <c r="Z335" s="429">
        <v>0.03</v>
      </c>
      <c r="AA335" s="476" t="s">
        <v>333</v>
      </c>
      <c r="AB335" s="431" t="s">
        <v>1059</v>
      </c>
      <c r="AC335" s="432" t="str">
        <f t="shared" si="5"/>
        <v>神奈川県山北町</v>
      </c>
      <c r="AD335" s="453">
        <v>10.210000000000001</v>
      </c>
      <c r="AE335" s="431">
        <v>10.17</v>
      </c>
      <c r="AF335" s="452">
        <v>10.14</v>
      </c>
      <c r="AG335" s="410"/>
      <c r="AH335" s="410"/>
    </row>
    <row r="336" spans="22:34">
      <c r="V336" s="4" t="s">
        <v>299</v>
      </c>
      <c r="W336" s="4" t="s">
        <v>1060</v>
      </c>
      <c r="X336" s="2"/>
      <c r="Y336" s="428" t="s">
        <v>953</v>
      </c>
      <c r="Z336" s="429">
        <v>0.03</v>
      </c>
      <c r="AA336" s="476" t="s">
        <v>333</v>
      </c>
      <c r="AB336" s="431" t="s">
        <v>1061</v>
      </c>
      <c r="AC336" s="432" t="str">
        <f t="shared" si="5"/>
        <v>神奈川県箱根町</v>
      </c>
      <c r="AD336" s="453">
        <v>10.210000000000001</v>
      </c>
      <c r="AE336" s="431">
        <v>10.17</v>
      </c>
      <c r="AF336" s="452">
        <v>10.14</v>
      </c>
      <c r="AG336" s="410"/>
      <c r="AH336" s="410"/>
    </row>
    <row r="337" spans="22:34">
      <c r="V337" s="4" t="s">
        <v>299</v>
      </c>
      <c r="W337" s="4" t="s">
        <v>1062</v>
      </c>
      <c r="X337" s="2"/>
      <c r="Y337" s="428" t="s">
        <v>953</v>
      </c>
      <c r="Z337" s="429">
        <v>0.03</v>
      </c>
      <c r="AA337" s="476" t="s">
        <v>337</v>
      </c>
      <c r="AB337" s="431" t="s">
        <v>1063</v>
      </c>
      <c r="AC337" s="432" t="str">
        <f t="shared" si="5"/>
        <v>新潟県新潟市</v>
      </c>
      <c r="AD337" s="453">
        <v>10.210000000000001</v>
      </c>
      <c r="AE337" s="431">
        <v>10.17</v>
      </c>
      <c r="AF337" s="452">
        <v>10.14</v>
      </c>
      <c r="AG337" s="410"/>
      <c r="AH337" s="410"/>
    </row>
    <row r="338" spans="22:34">
      <c r="V338" s="4" t="s">
        <v>299</v>
      </c>
      <c r="W338" s="4" t="s">
        <v>1064</v>
      </c>
      <c r="X338" s="2"/>
      <c r="Y338" s="428" t="s">
        <v>953</v>
      </c>
      <c r="Z338" s="429">
        <v>0.03</v>
      </c>
      <c r="AA338" s="476" t="s">
        <v>341</v>
      </c>
      <c r="AB338" s="431" t="s">
        <v>1065</v>
      </c>
      <c r="AC338" s="432" t="str">
        <f t="shared" si="5"/>
        <v>富山県富山市</v>
      </c>
      <c r="AD338" s="453">
        <v>10.210000000000001</v>
      </c>
      <c r="AE338" s="431">
        <v>10.17</v>
      </c>
      <c r="AF338" s="452">
        <v>10.14</v>
      </c>
      <c r="AG338" s="410"/>
      <c r="AH338" s="410"/>
    </row>
    <row r="339" spans="22:34">
      <c r="V339" s="4" t="s">
        <v>299</v>
      </c>
      <c r="W339" s="4" t="s">
        <v>1066</v>
      </c>
      <c r="X339" s="2"/>
      <c r="Y339" s="428" t="s">
        <v>953</v>
      </c>
      <c r="Z339" s="429">
        <v>0.03</v>
      </c>
      <c r="AA339" s="476" t="s">
        <v>345</v>
      </c>
      <c r="AB339" s="431" t="s">
        <v>1067</v>
      </c>
      <c r="AC339" s="432" t="str">
        <f t="shared" si="5"/>
        <v>石川県金沢市</v>
      </c>
      <c r="AD339" s="453">
        <v>10.210000000000001</v>
      </c>
      <c r="AE339" s="431">
        <v>10.17</v>
      </c>
      <c r="AF339" s="452">
        <v>10.14</v>
      </c>
      <c r="AG339" s="410"/>
      <c r="AH339" s="410"/>
    </row>
    <row r="340" spans="22:34">
      <c r="V340" s="4" t="s">
        <v>299</v>
      </c>
      <c r="W340" s="4" t="s">
        <v>1068</v>
      </c>
      <c r="X340" s="2"/>
      <c r="Y340" s="428" t="s">
        <v>953</v>
      </c>
      <c r="Z340" s="429">
        <v>0.03</v>
      </c>
      <c r="AA340" s="476" t="s">
        <v>345</v>
      </c>
      <c r="AB340" s="431" t="s">
        <v>1069</v>
      </c>
      <c r="AC340" s="432" t="str">
        <f t="shared" si="5"/>
        <v>石川県内灘町</v>
      </c>
      <c r="AD340" s="453">
        <v>10.210000000000001</v>
      </c>
      <c r="AE340" s="431">
        <v>10.17</v>
      </c>
      <c r="AF340" s="452">
        <v>10.14</v>
      </c>
      <c r="AG340" s="410"/>
      <c r="AH340" s="410"/>
    </row>
    <row r="341" spans="22:34">
      <c r="V341" s="4" t="s">
        <v>299</v>
      </c>
      <c r="W341" s="4" t="s">
        <v>1070</v>
      </c>
      <c r="X341" s="2"/>
      <c r="Y341" s="428" t="s">
        <v>953</v>
      </c>
      <c r="Z341" s="429">
        <v>0.03</v>
      </c>
      <c r="AA341" s="476" t="s">
        <v>349</v>
      </c>
      <c r="AB341" s="431" t="s">
        <v>1071</v>
      </c>
      <c r="AC341" s="432" t="str">
        <f t="shared" si="5"/>
        <v>福井県福井市</v>
      </c>
      <c r="AD341" s="453">
        <v>10.210000000000001</v>
      </c>
      <c r="AE341" s="431">
        <v>10.17</v>
      </c>
      <c r="AF341" s="452">
        <v>10.14</v>
      </c>
      <c r="AG341" s="410"/>
      <c r="AH341" s="410"/>
    </row>
    <row r="342" spans="22:34">
      <c r="V342" s="4" t="s">
        <v>299</v>
      </c>
      <c r="W342" s="4" t="s">
        <v>1072</v>
      </c>
      <c r="X342" s="2"/>
      <c r="Y342" s="428" t="s">
        <v>953</v>
      </c>
      <c r="Z342" s="429">
        <v>0.03</v>
      </c>
      <c r="AA342" s="476" t="s">
        <v>354</v>
      </c>
      <c r="AB342" s="431" t="s">
        <v>1073</v>
      </c>
      <c r="AC342" s="432" t="str">
        <f t="shared" si="5"/>
        <v>山梨県甲府市</v>
      </c>
      <c r="AD342" s="453">
        <v>10.210000000000001</v>
      </c>
      <c r="AE342" s="431">
        <v>10.17</v>
      </c>
      <c r="AF342" s="452">
        <v>10.14</v>
      </c>
      <c r="AG342" s="410"/>
      <c r="AH342" s="410"/>
    </row>
    <row r="343" spans="22:34">
      <c r="V343" s="4" t="s">
        <v>299</v>
      </c>
      <c r="W343" s="4" t="s">
        <v>1074</v>
      </c>
      <c r="X343" s="2"/>
      <c r="Y343" s="428" t="s">
        <v>953</v>
      </c>
      <c r="Z343" s="429">
        <v>0.03</v>
      </c>
      <c r="AA343" s="476" t="s">
        <v>354</v>
      </c>
      <c r="AB343" s="431" t="s">
        <v>1075</v>
      </c>
      <c r="AC343" s="432" t="str">
        <f t="shared" si="5"/>
        <v>山梨県南アルプス市</v>
      </c>
      <c r="AD343" s="453">
        <v>10.210000000000001</v>
      </c>
      <c r="AE343" s="431">
        <v>10.17</v>
      </c>
      <c r="AF343" s="452">
        <v>10.14</v>
      </c>
      <c r="AG343" s="410"/>
      <c r="AH343" s="410"/>
    </row>
    <row r="344" spans="22:34">
      <c r="V344" s="4" t="s">
        <v>299</v>
      </c>
      <c r="W344" s="4" t="s">
        <v>1076</v>
      </c>
      <c r="X344" s="2"/>
      <c r="Y344" s="428" t="s">
        <v>953</v>
      </c>
      <c r="Z344" s="429">
        <v>0.03</v>
      </c>
      <c r="AA344" s="476" t="s">
        <v>354</v>
      </c>
      <c r="AB344" s="431" t="s">
        <v>1077</v>
      </c>
      <c r="AC344" s="432" t="str">
        <f t="shared" si="5"/>
        <v>山梨県南部町</v>
      </c>
      <c r="AD344" s="453">
        <v>10.210000000000001</v>
      </c>
      <c r="AE344" s="431">
        <v>10.17</v>
      </c>
      <c r="AF344" s="452">
        <v>10.14</v>
      </c>
      <c r="AG344" s="410"/>
      <c r="AH344" s="410"/>
    </row>
    <row r="345" spans="22:34">
      <c r="V345" s="4" t="s">
        <v>299</v>
      </c>
      <c r="W345" s="4" t="s">
        <v>1078</v>
      </c>
      <c r="X345" s="2"/>
      <c r="Y345" s="428" t="s">
        <v>953</v>
      </c>
      <c r="Z345" s="429">
        <v>0.03</v>
      </c>
      <c r="AA345" s="476" t="s">
        <v>358</v>
      </c>
      <c r="AB345" s="431" t="s">
        <v>1079</v>
      </c>
      <c r="AC345" s="432" t="str">
        <f t="shared" si="5"/>
        <v>長野県長野市</v>
      </c>
      <c r="AD345" s="453">
        <v>10.210000000000001</v>
      </c>
      <c r="AE345" s="431">
        <v>10.17</v>
      </c>
      <c r="AF345" s="452">
        <v>10.14</v>
      </c>
      <c r="AG345" s="410"/>
      <c r="AH345" s="410"/>
    </row>
    <row r="346" spans="22:34">
      <c r="V346" s="4" t="s">
        <v>299</v>
      </c>
      <c r="W346" s="4" t="s">
        <v>1080</v>
      </c>
      <c r="X346" s="2"/>
      <c r="Y346" s="428" t="s">
        <v>953</v>
      </c>
      <c r="Z346" s="429">
        <v>0.03</v>
      </c>
      <c r="AA346" s="476" t="s">
        <v>358</v>
      </c>
      <c r="AB346" s="431" t="s">
        <v>1081</v>
      </c>
      <c r="AC346" s="432" t="str">
        <f t="shared" si="5"/>
        <v>長野県松本市</v>
      </c>
      <c r="AD346" s="453">
        <v>10.210000000000001</v>
      </c>
      <c r="AE346" s="431">
        <v>10.17</v>
      </c>
      <c r="AF346" s="452">
        <v>10.14</v>
      </c>
      <c r="AG346" s="410"/>
      <c r="AH346" s="410"/>
    </row>
    <row r="347" spans="22:34">
      <c r="V347" s="4" t="s">
        <v>299</v>
      </c>
      <c r="W347" s="4" t="s">
        <v>1082</v>
      </c>
      <c r="X347" s="2"/>
      <c r="Y347" s="428" t="s">
        <v>953</v>
      </c>
      <c r="Z347" s="429">
        <v>0.03</v>
      </c>
      <c r="AA347" s="476" t="s">
        <v>358</v>
      </c>
      <c r="AB347" s="431" t="s">
        <v>1083</v>
      </c>
      <c r="AC347" s="432" t="str">
        <f t="shared" si="5"/>
        <v>長野県塩尻市</v>
      </c>
      <c r="AD347" s="453">
        <v>10.210000000000001</v>
      </c>
      <c r="AE347" s="431">
        <v>10.17</v>
      </c>
      <c r="AF347" s="452">
        <v>10.14</v>
      </c>
      <c r="AG347" s="410"/>
      <c r="AH347" s="410"/>
    </row>
    <row r="348" spans="22:34">
      <c r="V348" s="4" t="s">
        <v>299</v>
      </c>
      <c r="W348" s="4" t="s">
        <v>1084</v>
      </c>
      <c r="X348" s="2"/>
      <c r="Y348" s="428" t="s">
        <v>953</v>
      </c>
      <c r="Z348" s="429">
        <v>0.03</v>
      </c>
      <c r="AA348" s="476" t="s">
        <v>363</v>
      </c>
      <c r="AB348" s="431" t="s">
        <v>1085</v>
      </c>
      <c r="AC348" s="432" t="str">
        <f t="shared" si="5"/>
        <v>岐阜県大垣市</v>
      </c>
      <c r="AD348" s="453">
        <v>10.210000000000001</v>
      </c>
      <c r="AE348" s="431">
        <v>10.17</v>
      </c>
      <c r="AF348" s="452">
        <v>10.14</v>
      </c>
      <c r="AG348" s="410"/>
      <c r="AH348" s="410"/>
    </row>
    <row r="349" spans="22:34">
      <c r="V349" s="4" t="s">
        <v>299</v>
      </c>
      <c r="W349" s="4" t="s">
        <v>1086</v>
      </c>
      <c r="X349" s="2"/>
      <c r="Y349" s="428" t="s">
        <v>953</v>
      </c>
      <c r="Z349" s="429">
        <v>0.03</v>
      </c>
      <c r="AA349" s="476" t="s">
        <v>363</v>
      </c>
      <c r="AB349" s="431" t="s">
        <v>1087</v>
      </c>
      <c r="AC349" s="432" t="str">
        <f t="shared" si="5"/>
        <v>岐阜県多治見市</v>
      </c>
      <c r="AD349" s="453">
        <v>10.210000000000001</v>
      </c>
      <c r="AE349" s="431">
        <v>10.17</v>
      </c>
      <c r="AF349" s="452">
        <v>10.14</v>
      </c>
      <c r="AG349" s="410"/>
      <c r="AH349" s="410"/>
    </row>
    <row r="350" spans="22:34">
      <c r="V350" s="4" t="s">
        <v>299</v>
      </c>
      <c r="W350" s="4" t="s">
        <v>1088</v>
      </c>
      <c r="X350" s="2"/>
      <c r="Y350" s="428" t="s">
        <v>953</v>
      </c>
      <c r="Z350" s="429">
        <v>0.03</v>
      </c>
      <c r="AA350" s="476" t="s">
        <v>363</v>
      </c>
      <c r="AB350" s="431" t="s">
        <v>1089</v>
      </c>
      <c r="AC350" s="432" t="str">
        <f t="shared" si="5"/>
        <v>岐阜県美濃加茂市</v>
      </c>
      <c r="AD350" s="453">
        <v>10.210000000000001</v>
      </c>
      <c r="AE350" s="431">
        <v>10.17</v>
      </c>
      <c r="AF350" s="452">
        <v>10.14</v>
      </c>
      <c r="AG350" s="410"/>
      <c r="AH350" s="410"/>
    </row>
    <row r="351" spans="22:34">
      <c r="V351" s="4" t="s">
        <v>299</v>
      </c>
      <c r="W351" s="4" t="s">
        <v>1090</v>
      </c>
      <c r="X351" s="2"/>
      <c r="Y351" s="428" t="s">
        <v>953</v>
      </c>
      <c r="Z351" s="429">
        <v>0.03</v>
      </c>
      <c r="AA351" s="476" t="s">
        <v>363</v>
      </c>
      <c r="AB351" s="431" t="s">
        <v>1091</v>
      </c>
      <c r="AC351" s="432" t="str">
        <f t="shared" si="5"/>
        <v>岐阜県各務原市</v>
      </c>
      <c r="AD351" s="453">
        <v>10.210000000000001</v>
      </c>
      <c r="AE351" s="431">
        <v>10.17</v>
      </c>
      <c r="AF351" s="452">
        <v>10.14</v>
      </c>
      <c r="AG351" s="410"/>
      <c r="AH351" s="410"/>
    </row>
    <row r="352" spans="22:34">
      <c r="V352" s="4" t="s">
        <v>299</v>
      </c>
      <c r="W352" s="4" t="s">
        <v>1092</v>
      </c>
      <c r="X352" s="2"/>
      <c r="Y352" s="428" t="s">
        <v>953</v>
      </c>
      <c r="Z352" s="429">
        <v>0.03</v>
      </c>
      <c r="AA352" s="476" t="s">
        <v>363</v>
      </c>
      <c r="AB352" s="431" t="s">
        <v>1093</v>
      </c>
      <c r="AC352" s="432" t="str">
        <f t="shared" si="5"/>
        <v>岐阜県可児市</v>
      </c>
      <c r="AD352" s="453">
        <v>10.210000000000001</v>
      </c>
      <c r="AE352" s="431">
        <v>10.17</v>
      </c>
      <c r="AF352" s="452">
        <v>10.14</v>
      </c>
      <c r="AG352" s="410"/>
      <c r="AH352" s="410"/>
    </row>
    <row r="353" spans="22:34">
      <c r="V353" s="4" t="s">
        <v>299</v>
      </c>
      <c r="W353" s="4" t="s">
        <v>1094</v>
      </c>
      <c r="X353" s="2"/>
      <c r="Y353" s="428" t="s">
        <v>953</v>
      </c>
      <c r="Z353" s="429">
        <v>0.03</v>
      </c>
      <c r="AA353" s="476" t="s">
        <v>367</v>
      </c>
      <c r="AB353" s="431" t="s">
        <v>1095</v>
      </c>
      <c r="AC353" s="432" t="str">
        <f t="shared" si="5"/>
        <v>静岡県浜松市</v>
      </c>
      <c r="AD353" s="453">
        <v>10.210000000000001</v>
      </c>
      <c r="AE353" s="431">
        <v>10.17</v>
      </c>
      <c r="AF353" s="452">
        <v>10.14</v>
      </c>
      <c r="AG353" s="410"/>
      <c r="AH353" s="410"/>
    </row>
    <row r="354" spans="22:34">
      <c r="V354" s="4" t="s">
        <v>299</v>
      </c>
      <c r="W354" s="4" t="s">
        <v>1096</v>
      </c>
      <c r="X354" s="2"/>
      <c r="Y354" s="428" t="s">
        <v>953</v>
      </c>
      <c r="Z354" s="429">
        <v>0.03</v>
      </c>
      <c r="AA354" s="476" t="s">
        <v>367</v>
      </c>
      <c r="AB354" s="431" t="s">
        <v>1097</v>
      </c>
      <c r="AC354" s="432" t="str">
        <f t="shared" si="5"/>
        <v>静岡県沼津市</v>
      </c>
      <c r="AD354" s="453">
        <v>10.210000000000001</v>
      </c>
      <c r="AE354" s="431">
        <v>10.17</v>
      </c>
      <c r="AF354" s="452">
        <v>10.14</v>
      </c>
      <c r="AG354" s="410"/>
      <c r="AH354" s="410"/>
    </row>
    <row r="355" spans="22:34">
      <c r="V355" s="4" t="s">
        <v>299</v>
      </c>
      <c r="W355" s="4" t="s">
        <v>1098</v>
      </c>
      <c r="X355" s="2"/>
      <c r="Y355" s="428" t="s">
        <v>953</v>
      </c>
      <c r="Z355" s="429">
        <v>0.03</v>
      </c>
      <c r="AA355" s="476" t="s">
        <v>367</v>
      </c>
      <c r="AB355" s="431" t="s">
        <v>1099</v>
      </c>
      <c r="AC355" s="432" t="str">
        <f t="shared" si="5"/>
        <v>静岡県三島市</v>
      </c>
      <c r="AD355" s="453">
        <v>10.210000000000001</v>
      </c>
      <c r="AE355" s="431">
        <v>10.17</v>
      </c>
      <c r="AF355" s="452">
        <v>10.14</v>
      </c>
      <c r="AG355" s="410"/>
      <c r="AH355" s="410"/>
    </row>
    <row r="356" spans="22:34">
      <c r="V356" s="4" t="s">
        <v>303</v>
      </c>
      <c r="W356" s="4" t="s">
        <v>1100</v>
      </c>
      <c r="X356" s="2"/>
      <c r="Y356" s="428" t="s">
        <v>953</v>
      </c>
      <c r="Z356" s="429">
        <v>0.03</v>
      </c>
      <c r="AA356" s="476" t="s">
        <v>367</v>
      </c>
      <c r="AB356" s="431" t="s">
        <v>1101</v>
      </c>
      <c r="AC356" s="432" t="str">
        <f t="shared" si="5"/>
        <v>静岡県富士宮市</v>
      </c>
      <c r="AD356" s="453">
        <v>10.210000000000001</v>
      </c>
      <c r="AE356" s="431">
        <v>10.17</v>
      </c>
      <c r="AF356" s="452">
        <v>10.14</v>
      </c>
      <c r="AG356" s="410"/>
      <c r="AH356" s="410"/>
    </row>
    <row r="357" spans="22:34">
      <c r="V357" s="4" t="s">
        <v>303</v>
      </c>
      <c r="W357" s="4" t="s">
        <v>1102</v>
      </c>
      <c r="X357" s="2"/>
      <c r="Y357" s="428" t="s">
        <v>953</v>
      </c>
      <c r="Z357" s="429">
        <v>0.03</v>
      </c>
      <c r="AA357" s="476" t="s">
        <v>367</v>
      </c>
      <c r="AB357" s="431" t="s">
        <v>1103</v>
      </c>
      <c r="AC357" s="432" t="str">
        <f t="shared" si="5"/>
        <v>静岡県島田市</v>
      </c>
      <c r="AD357" s="453">
        <v>10.210000000000001</v>
      </c>
      <c r="AE357" s="431">
        <v>10.17</v>
      </c>
      <c r="AF357" s="452">
        <v>10.14</v>
      </c>
      <c r="AG357" s="410"/>
      <c r="AH357" s="410"/>
    </row>
    <row r="358" spans="22:34">
      <c r="V358" s="4" t="s">
        <v>303</v>
      </c>
      <c r="W358" s="4" t="s">
        <v>1104</v>
      </c>
      <c r="X358" s="2"/>
      <c r="Y358" s="428" t="s">
        <v>953</v>
      </c>
      <c r="Z358" s="429">
        <v>0.03</v>
      </c>
      <c r="AA358" s="476" t="s">
        <v>367</v>
      </c>
      <c r="AB358" s="431" t="s">
        <v>1105</v>
      </c>
      <c r="AC358" s="432" t="str">
        <f t="shared" si="5"/>
        <v>静岡県富士市</v>
      </c>
      <c r="AD358" s="453">
        <v>10.210000000000001</v>
      </c>
      <c r="AE358" s="431">
        <v>10.17</v>
      </c>
      <c r="AF358" s="452">
        <v>10.14</v>
      </c>
      <c r="AG358" s="410"/>
      <c r="AH358" s="410"/>
    </row>
    <row r="359" spans="22:34">
      <c r="V359" s="4" t="s">
        <v>303</v>
      </c>
      <c r="W359" s="4" t="s">
        <v>1106</v>
      </c>
      <c r="X359" s="2"/>
      <c r="Y359" s="428" t="s">
        <v>953</v>
      </c>
      <c r="Z359" s="429">
        <v>0.03</v>
      </c>
      <c r="AA359" s="476" t="s">
        <v>367</v>
      </c>
      <c r="AB359" s="431" t="s">
        <v>1107</v>
      </c>
      <c r="AC359" s="432" t="str">
        <f t="shared" si="5"/>
        <v>静岡県磐田市</v>
      </c>
      <c r="AD359" s="453">
        <v>10.210000000000001</v>
      </c>
      <c r="AE359" s="431">
        <v>10.17</v>
      </c>
      <c r="AF359" s="452">
        <v>10.14</v>
      </c>
      <c r="AG359" s="410"/>
      <c r="AH359" s="410"/>
    </row>
    <row r="360" spans="22:34">
      <c r="V360" s="4" t="s">
        <v>303</v>
      </c>
      <c r="W360" s="4" t="s">
        <v>1108</v>
      </c>
      <c r="X360" s="2"/>
      <c r="Y360" s="428" t="s">
        <v>953</v>
      </c>
      <c r="Z360" s="429">
        <v>0.03</v>
      </c>
      <c r="AA360" s="476" t="s">
        <v>367</v>
      </c>
      <c r="AB360" s="431" t="s">
        <v>1109</v>
      </c>
      <c r="AC360" s="432" t="str">
        <f t="shared" si="5"/>
        <v>静岡県焼津市</v>
      </c>
      <c r="AD360" s="453">
        <v>10.210000000000001</v>
      </c>
      <c r="AE360" s="431">
        <v>10.17</v>
      </c>
      <c r="AF360" s="452">
        <v>10.14</v>
      </c>
      <c r="AG360" s="410"/>
      <c r="AH360" s="410"/>
    </row>
    <row r="361" spans="22:34">
      <c r="V361" s="4" t="s">
        <v>303</v>
      </c>
      <c r="W361" s="4" t="s">
        <v>1110</v>
      </c>
      <c r="X361" s="2"/>
      <c r="Y361" s="428" t="s">
        <v>953</v>
      </c>
      <c r="Z361" s="429">
        <v>0.03</v>
      </c>
      <c r="AA361" s="476" t="s">
        <v>367</v>
      </c>
      <c r="AB361" s="431" t="s">
        <v>1111</v>
      </c>
      <c r="AC361" s="432" t="str">
        <f t="shared" si="5"/>
        <v>静岡県掛川市</v>
      </c>
      <c r="AD361" s="453">
        <v>10.210000000000001</v>
      </c>
      <c r="AE361" s="431">
        <v>10.17</v>
      </c>
      <c r="AF361" s="452">
        <v>10.14</v>
      </c>
      <c r="AG361" s="410"/>
      <c r="AH361" s="410"/>
    </row>
    <row r="362" spans="22:34">
      <c r="V362" s="4" t="s">
        <v>303</v>
      </c>
      <c r="W362" s="4" t="s">
        <v>1112</v>
      </c>
      <c r="X362" s="2"/>
      <c r="Y362" s="428" t="s">
        <v>953</v>
      </c>
      <c r="Z362" s="429">
        <v>0.03</v>
      </c>
      <c r="AA362" s="476" t="s">
        <v>367</v>
      </c>
      <c r="AB362" s="431" t="s">
        <v>1113</v>
      </c>
      <c r="AC362" s="432" t="str">
        <f t="shared" si="5"/>
        <v>静岡県藤枝市</v>
      </c>
      <c r="AD362" s="453">
        <v>10.210000000000001</v>
      </c>
      <c r="AE362" s="431">
        <v>10.17</v>
      </c>
      <c r="AF362" s="452">
        <v>10.14</v>
      </c>
      <c r="AG362" s="410"/>
      <c r="AH362" s="410"/>
    </row>
    <row r="363" spans="22:34">
      <c r="V363" s="4" t="s">
        <v>303</v>
      </c>
      <c r="W363" s="4" t="s">
        <v>1114</v>
      </c>
      <c r="X363" s="2"/>
      <c r="Y363" s="428" t="s">
        <v>953</v>
      </c>
      <c r="Z363" s="429">
        <v>0.03</v>
      </c>
      <c r="AA363" s="476" t="s">
        <v>367</v>
      </c>
      <c r="AB363" s="431" t="s">
        <v>1115</v>
      </c>
      <c r="AC363" s="432" t="str">
        <f t="shared" si="5"/>
        <v>静岡県御殿場市</v>
      </c>
      <c r="AD363" s="453">
        <v>10.210000000000001</v>
      </c>
      <c r="AE363" s="431">
        <v>10.17</v>
      </c>
      <c r="AF363" s="452">
        <v>10.14</v>
      </c>
      <c r="AG363" s="410"/>
      <c r="AH363" s="410"/>
    </row>
    <row r="364" spans="22:34">
      <c r="V364" s="4" t="s">
        <v>303</v>
      </c>
      <c r="W364" s="4" t="s">
        <v>1116</v>
      </c>
      <c r="X364" s="2"/>
      <c r="Y364" s="428" t="s">
        <v>953</v>
      </c>
      <c r="Z364" s="429">
        <v>0.03</v>
      </c>
      <c r="AA364" s="476" t="s">
        <v>367</v>
      </c>
      <c r="AB364" s="431" t="s">
        <v>1117</v>
      </c>
      <c r="AC364" s="432" t="str">
        <f t="shared" si="5"/>
        <v>静岡県袋井市</v>
      </c>
      <c r="AD364" s="453">
        <v>10.210000000000001</v>
      </c>
      <c r="AE364" s="431">
        <v>10.17</v>
      </c>
      <c r="AF364" s="452">
        <v>10.14</v>
      </c>
      <c r="AG364" s="410"/>
      <c r="AH364" s="410"/>
    </row>
    <row r="365" spans="22:34">
      <c r="V365" s="4" t="s">
        <v>303</v>
      </c>
      <c r="W365" s="4" t="s">
        <v>1118</v>
      </c>
      <c r="X365" s="2"/>
      <c r="Y365" s="428" t="s">
        <v>953</v>
      </c>
      <c r="Z365" s="429">
        <v>0.03</v>
      </c>
      <c r="AA365" s="476" t="s">
        <v>367</v>
      </c>
      <c r="AB365" s="431" t="s">
        <v>1119</v>
      </c>
      <c r="AC365" s="432" t="str">
        <f t="shared" si="5"/>
        <v>静岡県裾野市</v>
      </c>
      <c r="AD365" s="453">
        <v>10.210000000000001</v>
      </c>
      <c r="AE365" s="431">
        <v>10.17</v>
      </c>
      <c r="AF365" s="452">
        <v>10.14</v>
      </c>
      <c r="AG365" s="410"/>
      <c r="AH365" s="410"/>
    </row>
    <row r="366" spans="22:34">
      <c r="V366" s="4" t="s">
        <v>303</v>
      </c>
      <c r="W366" s="4" t="s">
        <v>1120</v>
      </c>
      <c r="X366" s="2"/>
      <c r="Y366" s="428" t="s">
        <v>953</v>
      </c>
      <c r="Z366" s="429">
        <v>0.03</v>
      </c>
      <c r="AA366" s="476" t="s">
        <v>367</v>
      </c>
      <c r="AB366" s="431" t="s">
        <v>1121</v>
      </c>
      <c r="AC366" s="432" t="str">
        <f t="shared" si="5"/>
        <v>静岡県函南町</v>
      </c>
      <c r="AD366" s="453">
        <v>10.210000000000001</v>
      </c>
      <c r="AE366" s="431">
        <v>10.17</v>
      </c>
      <c r="AF366" s="452">
        <v>10.14</v>
      </c>
      <c r="AG366" s="410"/>
      <c r="AH366" s="410"/>
    </row>
    <row r="367" spans="22:34">
      <c r="V367" s="4" t="s">
        <v>303</v>
      </c>
      <c r="W367" s="4" t="s">
        <v>413</v>
      </c>
      <c r="X367" s="2"/>
      <c r="Y367" s="428" t="s">
        <v>953</v>
      </c>
      <c r="Z367" s="429">
        <v>0.03</v>
      </c>
      <c r="AA367" s="476" t="s">
        <v>367</v>
      </c>
      <c r="AB367" s="431" t="s">
        <v>1122</v>
      </c>
      <c r="AC367" s="432" t="str">
        <f t="shared" si="5"/>
        <v>静岡県清水町</v>
      </c>
      <c r="AD367" s="453">
        <v>10.210000000000001</v>
      </c>
      <c r="AE367" s="431">
        <v>10.17</v>
      </c>
      <c r="AF367" s="452">
        <v>10.14</v>
      </c>
      <c r="AG367" s="410"/>
      <c r="AH367" s="410"/>
    </row>
    <row r="368" spans="22:34">
      <c r="V368" s="4" t="s">
        <v>303</v>
      </c>
      <c r="W368" s="4" t="s">
        <v>1123</v>
      </c>
      <c r="X368" s="2"/>
      <c r="Y368" s="428" t="s">
        <v>953</v>
      </c>
      <c r="Z368" s="429">
        <v>0.03</v>
      </c>
      <c r="AA368" s="476" t="s">
        <v>367</v>
      </c>
      <c r="AB368" s="431" t="s">
        <v>1124</v>
      </c>
      <c r="AC368" s="432" t="str">
        <f t="shared" si="5"/>
        <v>静岡県長泉町</v>
      </c>
      <c r="AD368" s="453">
        <v>10.210000000000001</v>
      </c>
      <c r="AE368" s="431">
        <v>10.17</v>
      </c>
      <c r="AF368" s="452">
        <v>10.14</v>
      </c>
      <c r="AG368" s="410"/>
      <c r="AH368" s="410"/>
    </row>
    <row r="369" spans="22:34">
      <c r="V369" s="4" t="s">
        <v>303</v>
      </c>
      <c r="W369" s="4" t="s">
        <v>1125</v>
      </c>
      <c r="X369" s="2"/>
      <c r="Y369" s="428" t="s">
        <v>953</v>
      </c>
      <c r="Z369" s="429">
        <v>0.03</v>
      </c>
      <c r="AA369" s="476" t="s">
        <v>367</v>
      </c>
      <c r="AB369" s="431" t="s">
        <v>1126</v>
      </c>
      <c r="AC369" s="432" t="str">
        <f t="shared" si="5"/>
        <v>静岡県小山町</v>
      </c>
      <c r="AD369" s="453">
        <v>10.210000000000001</v>
      </c>
      <c r="AE369" s="431">
        <v>10.17</v>
      </c>
      <c r="AF369" s="452">
        <v>10.14</v>
      </c>
      <c r="AG369" s="410"/>
      <c r="AH369" s="410"/>
    </row>
    <row r="370" spans="22:34">
      <c r="V370" s="4" t="s">
        <v>303</v>
      </c>
      <c r="W370" s="4" t="s">
        <v>1127</v>
      </c>
      <c r="X370" s="2"/>
      <c r="Y370" s="428" t="s">
        <v>953</v>
      </c>
      <c r="Z370" s="429">
        <v>0.03</v>
      </c>
      <c r="AA370" s="476" t="s">
        <v>367</v>
      </c>
      <c r="AB370" s="431" t="s">
        <v>1128</v>
      </c>
      <c r="AC370" s="432" t="str">
        <f t="shared" si="5"/>
        <v>静岡県川根本町</v>
      </c>
      <c r="AD370" s="453">
        <v>10.210000000000001</v>
      </c>
      <c r="AE370" s="431">
        <v>10.17</v>
      </c>
      <c r="AF370" s="452">
        <v>10.14</v>
      </c>
      <c r="AG370" s="410"/>
      <c r="AH370" s="410"/>
    </row>
    <row r="371" spans="22:34">
      <c r="V371" s="4" t="s">
        <v>303</v>
      </c>
      <c r="W371" s="4" t="s">
        <v>1129</v>
      </c>
      <c r="X371" s="2"/>
      <c r="Y371" s="428" t="s">
        <v>953</v>
      </c>
      <c r="Z371" s="429">
        <v>0.03</v>
      </c>
      <c r="AA371" s="476" t="s">
        <v>367</v>
      </c>
      <c r="AB371" s="431" t="s">
        <v>1130</v>
      </c>
      <c r="AC371" s="432" t="str">
        <f t="shared" si="5"/>
        <v>静岡県森町</v>
      </c>
      <c r="AD371" s="453">
        <v>10.210000000000001</v>
      </c>
      <c r="AE371" s="431">
        <v>10.17</v>
      </c>
      <c r="AF371" s="452">
        <v>10.14</v>
      </c>
      <c r="AG371" s="410"/>
      <c r="AH371" s="410"/>
    </row>
    <row r="372" spans="22:34">
      <c r="V372" s="4" t="s">
        <v>303</v>
      </c>
      <c r="W372" s="4" t="s">
        <v>1131</v>
      </c>
      <c r="X372" s="2"/>
      <c r="Y372" s="428" t="s">
        <v>953</v>
      </c>
      <c r="Z372" s="429">
        <v>0.03</v>
      </c>
      <c r="AA372" s="476" t="s">
        <v>371</v>
      </c>
      <c r="AB372" s="431" t="s">
        <v>1132</v>
      </c>
      <c r="AC372" s="432" t="str">
        <f t="shared" si="5"/>
        <v>愛知県豊橋市</v>
      </c>
      <c r="AD372" s="453">
        <v>10.210000000000001</v>
      </c>
      <c r="AE372" s="431">
        <v>10.17</v>
      </c>
      <c r="AF372" s="452">
        <v>10.14</v>
      </c>
      <c r="AG372" s="410"/>
      <c r="AH372" s="410"/>
    </row>
    <row r="373" spans="22:34">
      <c r="V373" s="4" t="s">
        <v>303</v>
      </c>
      <c r="W373" s="4" t="s">
        <v>1133</v>
      </c>
      <c r="X373" s="2"/>
      <c r="Y373" s="428" t="s">
        <v>953</v>
      </c>
      <c r="Z373" s="429">
        <v>0.03</v>
      </c>
      <c r="AA373" s="476" t="s">
        <v>371</v>
      </c>
      <c r="AB373" s="431" t="s">
        <v>1134</v>
      </c>
      <c r="AC373" s="432" t="str">
        <f t="shared" si="5"/>
        <v>愛知県半田市</v>
      </c>
      <c r="AD373" s="453">
        <v>10.210000000000001</v>
      </c>
      <c r="AE373" s="431">
        <v>10.17</v>
      </c>
      <c r="AF373" s="452">
        <v>10.14</v>
      </c>
      <c r="AG373" s="410"/>
      <c r="AH373" s="410"/>
    </row>
    <row r="374" spans="22:34">
      <c r="V374" s="4" t="s">
        <v>303</v>
      </c>
      <c r="W374" s="4" t="s">
        <v>1135</v>
      </c>
      <c r="X374" s="2"/>
      <c r="Y374" s="428" t="s">
        <v>953</v>
      </c>
      <c r="Z374" s="429">
        <v>0.03</v>
      </c>
      <c r="AA374" s="476" t="s">
        <v>371</v>
      </c>
      <c r="AB374" s="431" t="s">
        <v>1136</v>
      </c>
      <c r="AC374" s="432" t="str">
        <f t="shared" si="5"/>
        <v>愛知県豊川市</v>
      </c>
      <c r="AD374" s="453">
        <v>10.210000000000001</v>
      </c>
      <c r="AE374" s="431">
        <v>10.17</v>
      </c>
      <c r="AF374" s="452">
        <v>10.14</v>
      </c>
      <c r="AG374" s="410"/>
      <c r="AH374" s="410"/>
    </row>
    <row r="375" spans="22:34">
      <c r="V375" s="4" t="s">
        <v>303</v>
      </c>
      <c r="W375" s="4" t="s">
        <v>1137</v>
      </c>
      <c r="X375" s="2"/>
      <c r="Y375" s="428" t="s">
        <v>953</v>
      </c>
      <c r="Z375" s="429">
        <v>0.03</v>
      </c>
      <c r="AA375" s="476" t="s">
        <v>371</v>
      </c>
      <c r="AB375" s="431" t="s">
        <v>1138</v>
      </c>
      <c r="AC375" s="432" t="str">
        <f t="shared" si="5"/>
        <v>愛知県蒲郡市</v>
      </c>
      <c r="AD375" s="453">
        <v>10.210000000000001</v>
      </c>
      <c r="AE375" s="431">
        <v>10.17</v>
      </c>
      <c r="AF375" s="452">
        <v>10.14</v>
      </c>
      <c r="AG375" s="410"/>
      <c r="AH375" s="410"/>
    </row>
    <row r="376" spans="22:34">
      <c r="V376" s="4" t="s">
        <v>303</v>
      </c>
      <c r="W376" s="4" t="s">
        <v>1139</v>
      </c>
      <c r="X376" s="2"/>
      <c r="Y376" s="428" t="s">
        <v>953</v>
      </c>
      <c r="Z376" s="429">
        <v>0.03</v>
      </c>
      <c r="AA376" s="476" t="s">
        <v>371</v>
      </c>
      <c r="AB376" s="431" t="s">
        <v>1140</v>
      </c>
      <c r="AC376" s="432" t="str">
        <f t="shared" si="5"/>
        <v>愛知県常滑市</v>
      </c>
      <c r="AD376" s="453">
        <v>10.210000000000001</v>
      </c>
      <c r="AE376" s="431">
        <v>10.17</v>
      </c>
      <c r="AF376" s="452">
        <v>10.14</v>
      </c>
      <c r="AG376" s="410"/>
      <c r="AH376" s="410"/>
    </row>
    <row r="377" spans="22:34">
      <c r="V377" s="4" t="s">
        <v>303</v>
      </c>
      <c r="W377" s="4" t="s">
        <v>1141</v>
      </c>
      <c r="X377" s="2"/>
      <c r="Y377" s="428" t="s">
        <v>953</v>
      </c>
      <c r="Z377" s="429">
        <v>0.03</v>
      </c>
      <c r="AA377" s="476" t="s">
        <v>371</v>
      </c>
      <c r="AB377" s="431" t="s">
        <v>1142</v>
      </c>
      <c r="AC377" s="432" t="str">
        <f t="shared" si="5"/>
        <v>愛知県小牧市</v>
      </c>
      <c r="AD377" s="453">
        <v>10.210000000000001</v>
      </c>
      <c r="AE377" s="431">
        <v>10.17</v>
      </c>
      <c r="AF377" s="452">
        <v>10.14</v>
      </c>
      <c r="AG377" s="410"/>
      <c r="AH377" s="410"/>
    </row>
    <row r="378" spans="22:34">
      <c r="V378" s="4" t="s">
        <v>303</v>
      </c>
      <c r="W378" s="4" t="s">
        <v>1143</v>
      </c>
      <c r="X378" s="2"/>
      <c r="Y378" s="428" t="s">
        <v>953</v>
      </c>
      <c r="Z378" s="429">
        <v>0.03</v>
      </c>
      <c r="AA378" s="476" t="s">
        <v>371</v>
      </c>
      <c r="AB378" s="431" t="s">
        <v>1144</v>
      </c>
      <c r="AC378" s="432" t="str">
        <f t="shared" si="5"/>
        <v>愛知県新城市</v>
      </c>
      <c r="AD378" s="453">
        <v>10.210000000000001</v>
      </c>
      <c r="AE378" s="431">
        <v>10.17</v>
      </c>
      <c r="AF378" s="452">
        <v>10.14</v>
      </c>
      <c r="AG378" s="410"/>
      <c r="AH378" s="410"/>
    </row>
    <row r="379" spans="22:34">
      <c r="V379" s="4" t="s">
        <v>303</v>
      </c>
      <c r="W379" s="4" t="s">
        <v>1145</v>
      </c>
      <c r="X379" s="2"/>
      <c r="Y379" s="428" t="s">
        <v>953</v>
      </c>
      <c r="Z379" s="429">
        <v>0.03</v>
      </c>
      <c r="AA379" s="476" t="s">
        <v>371</v>
      </c>
      <c r="AB379" s="431" t="s">
        <v>1146</v>
      </c>
      <c r="AC379" s="432" t="str">
        <f t="shared" si="5"/>
        <v>愛知県東海市</v>
      </c>
      <c r="AD379" s="453">
        <v>10.210000000000001</v>
      </c>
      <c r="AE379" s="431">
        <v>10.17</v>
      </c>
      <c r="AF379" s="452">
        <v>10.14</v>
      </c>
      <c r="AG379" s="410"/>
      <c r="AH379" s="410"/>
    </row>
    <row r="380" spans="22:34">
      <c r="V380" s="4" t="s">
        <v>303</v>
      </c>
      <c r="W380" s="4" t="s">
        <v>1147</v>
      </c>
      <c r="X380" s="2"/>
      <c r="Y380" s="428" t="s">
        <v>953</v>
      </c>
      <c r="Z380" s="429">
        <v>0.03</v>
      </c>
      <c r="AA380" s="476" t="s">
        <v>371</v>
      </c>
      <c r="AB380" s="431" t="s">
        <v>1148</v>
      </c>
      <c r="AC380" s="432" t="str">
        <f t="shared" si="5"/>
        <v>愛知県大府市</v>
      </c>
      <c r="AD380" s="453">
        <v>10.210000000000001</v>
      </c>
      <c r="AE380" s="431">
        <v>10.17</v>
      </c>
      <c r="AF380" s="452">
        <v>10.14</v>
      </c>
      <c r="AG380" s="410"/>
      <c r="AH380" s="410"/>
    </row>
    <row r="381" spans="22:34">
      <c r="V381" s="4" t="s">
        <v>303</v>
      </c>
      <c r="W381" s="4" t="s">
        <v>1149</v>
      </c>
      <c r="X381" s="2"/>
      <c r="Y381" s="428" t="s">
        <v>953</v>
      </c>
      <c r="Z381" s="429">
        <v>0.03</v>
      </c>
      <c r="AA381" s="476" t="s">
        <v>371</v>
      </c>
      <c r="AB381" s="431" t="s">
        <v>1150</v>
      </c>
      <c r="AC381" s="432" t="str">
        <f t="shared" si="5"/>
        <v>愛知県知多市</v>
      </c>
      <c r="AD381" s="453">
        <v>10.210000000000001</v>
      </c>
      <c r="AE381" s="431">
        <v>10.17</v>
      </c>
      <c r="AF381" s="452">
        <v>10.14</v>
      </c>
      <c r="AG381" s="410"/>
      <c r="AH381" s="410"/>
    </row>
    <row r="382" spans="22:34">
      <c r="V382" s="4" t="s">
        <v>303</v>
      </c>
      <c r="W382" s="4" t="s">
        <v>1151</v>
      </c>
      <c r="X382" s="2"/>
      <c r="Y382" s="428" t="s">
        <v>953</v>
      </c>
      <c r="Z382" s="429">
        <v>0.03</v>
      </c>
      <c r="AA382" s="476" t="s">
        <v>371</v>
      </c>
      <c r="AB382" s="431" t="s">
        <v>1152</v>
      </c>
      <c r="AC382" s="432" t="str">
        <f t="shared" si="5"/>
        <v>愛知県高浜市</v>
      </c>
      <c r="AD382" s="453">
        <v>10.210000000000001</v>
      </c>
      <c r="AE382" s="431">
        <v>10.17</v>
      </c>
      <c r="AF382" s="452">
        <v>10.14</v>
      </c>
      <c r="AG382" s="410"/>
      <c r="AH382" s="410"/>
    </row>
    <row r="383" spans="22:34">
      <c r="V383" s="4" t="s">
        <v>303</v>
      </c>
      <c r="W383" s="4" t="s">
        <v>1153</v>
      </c>
      <c r="X383" s="2"/>
      <c r="Y383" s="428" t="s">
        <v>953</v>
      </c>
      <c r="Z383" s="429">
        <v>0.03</v>
      </c>
      <c r="AA383" s="476" t="s">
        <v>371</v>
      </c>
      <c r="AB383" s="431" t="s">
        <v>1154</v>
      </c>
      <c r="AC383" s="432" t="str">
        <f t="shared" si="5"/>
        <v>愛知県田原市</v>
      </c>
      <c r="AD383" s="453">
        <v>10.210000000000001</v>
      </c>
      <c r="AE383" s="431">
        <v>10.17</v>
      </c>
      <c r="AF383" s="452">
        <v>10.14</v>
      </c>
      <c r="AG383" s="410"/>
      <c r="AH383" s="410"/>
    </row>
    <row r="384" spans="22:34">
      <c r="V384" s="4" t="s">
        <v>303</v>
      </c>
      <c r="W384" s="4" t="s">
        <v>1155</v>
      </c>
      <c r="X384" s="2"/>
      <c r="Y384" s="428" t="s">
        <v>953</v>
      </c>
      <c r="Z384" s="429">
        <v>0.03</v>
      </c>
      <c r="AA384" s="476" t="s">
        <v>371</v>
      </c>
      <c r="AB384" s="431" t="s">
        <v>1156</v>
      </c>
      <c r="AC384" s="432" t="str">
        <f t="shared" si="5"/>
        <v>愛知県大口町</v>
      </c>
      <c r="AD384" s="453">
        <v>10.210000000000001</v>
      </c>
      <c r="AE384" s="431">
        <v>10.17</v>
      </c>
      <c r="AF384" s="452">
        <v>10.14</v>
      </c>
      <c r="AG384" s="410"/>
      <c r="AH384" s="410"/>
    </row>
    <row r="385" spans="22:34">
      <c r="V385" s="4" t="s">
        <v>303</v>
      </c>
      <c r="W385" s="4" t="s">
        <v>1157</v>
      </c>
      <c r="X385" s="2"/>
      <c r="Y385" s="428" t="s">
        <v>953</v>
      </c>
      <c r="Z385" s="429">
        <v>0.03</v>
      </c>
      <c r="AA385" s="476" t="s">
        <v>371</v>
      </c>
      <c r="AB385" s="431" t="s">
        <v>1158</v>
      </c>
      <c r="AC385" s="432" t="str">
        <f t="shared" si="5"/>
        <v>愛知県扶桑町</v>
      </c>
      <c r="AD385" s="453">
        <v>10.210000000000001</v>
      </c>
      <c r="AE385" s="431">
        <v>10.17</v>
      </c>
      <c r="AF385" s="452">
        <v>10.14</v>
      </c>
      <c r="AG385" s="410"/>
      <c r="AH385" s="410"/>
    </row>
    <row r="386" spans="22:34">
      <c r="V386" s="4" t="s">
        <v>303</v>
      </c>
      <c r="W386" s="4" t="s">
        <v>1159</v>
      </c>
      <c r="X386" s="2"/>
      <c r="Y386" s="428" t="s">
        <v>953</v>
      </c>
      <c r="Z386" s="429">
        <v>0.03</v>
      </c>
      <c r="AA386" s="476" t="s">
        <v>371</v>
      </c>
      <c r="AB386" s="431" t="s">
        <v>1160</v>
      </c>
      <c r="AC386" s="432" t="str">
        <f t="shared" si="5"/>
        <v>愛知県阿久比町</v>
      </c>
      <c r="AD386" s="453">
        <v>10.210000000000001</v>
      </c>
      <c r="AE386" s="431">
        <v>10.17</v>
      </c>
      <c r="AF386" s="452">
        <v>10.14</v>
      </c>
      <c r="AG386" s="410"/>
      <c r="AH386" s="410"/>
    </row>
    <row r="387" spans="22:34">
      <c r="V387" s="4" t="s">
        <v>303</v>
      </c>
      <c r="W387" s="4" t="s">
        <v>1070</v>
      </c>
      <c r="X387" s="2"/>
      <c r="Y387" s="428" t="s">
        <v>953</v>
      </c>
      <c r="Z387" s="429">
        <v>0.03</v>
      </c>
      <c r="AA387" s="476" t="s">
        <v>371</v>
      </c>
      <c r="AB387" s="431" t="s">
        <v>1161</v>
      </c>
      <c r="AC387" s="432" t="str">
        <f t="shared" si="5"/>
        <v>愛知県東浦町</v>
      </c>
      <c r="AD387" s="453">
        <v>10.210000000000001</v>
      </c>
      <c r="AE387" s="431">
        <v>10.17</v>
      </c>
      <c r="AF387" s="452">
        <v>10.14</v>
      </c>
      <c r="AG387" s="410"/>
      <c r="AH387" s="410"/>
    </row>
    <row r="388" spans="22:34">
      <c r="V388" s="4" t="s">
        <v>303</v>
      </c>
      <c r="W388" s="4" t="s">
        <v>1162</v>
      </c>
      <c r="X388" s="2"/>
      <c r="Y388" s="428" t="s">
        <v>953</v>
      </c>
      <c r="Z388" s="429">
        <v>0.03</v>
      </c>
      <c r="AA388" s="476" t="s">
        <v>371</v>
      </c>
      <c r="AB388" s="431" t="s">
        <v>1163</v>
      </c>
      <c r="AC388" s="432" t="str">
        <f t="shared" ref="AC388:AC451" si="6">AA388&amp;AB388</f>
        <v>愛知県武豊町</v>
      </c>
      <c r="AD388" s="453">
        <v>10.210000000000001</v>
      </c>
      <c r="AE388" s="431">
        <v>10.17</v>
      </c>
      <c r="AF388" s="452">
        <v>10.14</v>
      </c>
      <c r="AG388" s="410"/>
      <c r="AH388" s="410"/>
    </row>
    <row r="389" spans="22:34">
      <c r="V389" s="4" t="s">
        <v>303</v>
      </c>
      <c r="W389" s="4" t="s">
        <v>1164</v>
      </c>
      <c r="X389" s="2"/>
      <c r="Y389" s="428" t="s">
        <v>953</v>
      </c>
      <c r="Z389" s="429">
        <v>0.03</v>
      </c>
      <c r="AA389" s="476" t="s">
        <v>371</v>
      </c>
      <c r="AB389" s="431" t="s">
        <v>1165</v>
      </c>
      <c r="AC389" s="432" t="str">
        <f t="shared" si="6"/>
        <v>愛知県幸田町</v>
      </c>
      <c r="AD389" s="453">
        <v>10.210000000000001</v>
      </c>
      <c r="AE389" s="431">
        <v>10.17</v>
      </c>
      <c r="AF389" s="452">
        <v>10.14</v>
      </c>
      <c r="AG389" s="410"/>
      <c r="AH389" s="410"/>
    </row>
    <row r="390" spans="22:34">
      <c r="V390" s="4" t="s">
        <v>303</v>
      </c>
      <c r="W390" s="4" t="s">
        <v>1166</v>
      </c>
      <c r="X390" s="2"/>
      <c r="Y390" s="428" t="s">
        <v>953</v>
      </c>
      <c r="Z390" s="429">
        <v>0.03</v>
      </c>
      <c r="AA390" s="476" t="s">
        <v>371</v>
      </c>
      <c r="AB390" s="431" t="s">
        <v>1167</v>
      </c>
      <c r="AC390" s="432" t="str">
        <f t="shared" si="6"/>
        <v>愛知県設楽町</v>
      </c>
      <c r="AD390" s="453">
        <v>10.210000000000001</v>
      </c>
      <c r="AE390" s="431">
        <v>10.17</v>
      </c>
      <c r="AF390" s="452">
        <v>10.14</v>
      </c>
      <c r="AG390" s="410"/>
      <c r="AH390" s="410"/>
    </row>
    <row r="391" spans="22:34">
      <c r="V391" s="4" t="s">
        <v>303</v>
      </c>
      <c r="W391" s="4" t="s">
        <v>1168</v>
      </c>
      <c r="X391" s="2"/>
      <c r="Y391" s="428" t="s">
        <v>953</v>
      </c>
      <c r="Z391" s="429">
        <v>0.03</v>
      </c>
      <c r="AA391" s="476" t="s">
        <v>371</v>
      </c>
      <c r="AB391" s="431" t="s">
        <v>1169</v>
      </c>
      <c r="AC391" s="432" t="str">
        <f t="shared" si="6"/>
        <v>愛知県東栄町</v>
      </c>
      <c r="AD391" s="453">
        <v>10.210000000000001</v>
      </c>
      <c r="AE391" s="431">
        <v>10.17</v>
      </c>
      <c r="AF391" s="452">
        <v>10.14</v>
      </c>
      <c r="AG391" s="410"/>
      <c r="AH391" s="410"/>
    </row>
    <row r="392" spans="22:34">
      <c r="V392" s="4" t="s">
        <v>303</v>
      </c>
      <c r="W392" s="4" t="s">
        <v>1170</v>
      </c>
      <c r="X392" s="2"/>
      <c r="Y392" s="428" t="s">
        <v>953</v>
      </c>
      <c r="Z392" s="429">
        <v>0.03</v>
      </c>
      <c r="AA392" s="476" t="s">
        <v>371</v>
      </c>
      <c r="AB392" s="431" t="s">
        <v>1171</v>
      </c>
      <c r="AC392" s="432" t="str">
        <f t="shared" si="6"/>
        <v>愛知県豊根村</v>
      </c>
      <c r="AD392" s="453">
        <v>10.210000000000001</v>
      </c>
      <c r="AE392" s="431">
        <v>10.17</v>
      </c>
      <c r="AF392" s="452">
        <v>10.14</v>
      </c>
      <c r="AG392" s="410"/>
      <c r="AH392" s="410"/>
    </row>
    <row r="393" spans="22:34">
      <c r="V393" s="4" t="s">
        <v>303</v>
      </c>
      <c r="W393" s="4" t="s">
        <v>1172</v>
      </c>
      <c r="X393" s="2"/>
      <c r="Y393" s="428" t="s">
        <v>953</v>
      </c>
      <c r="Z393" s="429">
        <v>0.03</v>
      </c>
      <c r="AA393" s="476" t="s">
        <v>375</v>
      </c>
      <c r="AB393" s="431" t="s">
        <v>1173</v>
      </c>
      <c r="AC393" s="432" t="str">
        <f t="shared" si="6"/>
        <v>三重県名張市</v>
      </c>
      <c r="AD393" s="453">
        <v>10.210000000000001</v>
      </c>
      <c r="AE393" s="431">
        <v>10.17</v>
      </c>
      <c r="AF393" s="452">
        <v>10.14</v>
      </c>
      <c r="AG393" s="410"/>
      <c r="AH393" s="410"/>
    </row>
    <row r="394" spans="22:34">
      <c r="V394" s="4" t="s">
        <v>303</v>
      </c>
      <c r="W394" s="4" t="s">
        <v>1174</v>
      </c>
      <c r="X394" s="2"/>
      <c r="Y394" s="428" t="s">
        <v>953</v>
      </c>
      <c r="Z394" s="429">
        <v>0.03</v>
      </c>
      <c r="AA394" s="476" t="s">
        <v>375</v>
      </c>
      <c r="AB394" s="431" t="s">
        <v>1175</v>
      </c>
      <c r="AC394" s="432" t="str">
        <f t="shared" si="6"/>
        <v>三重県いなべ市</v>
      </c>
      <c r="AD394" s="453">
        <v>10.210000000000001</v>
      </c>
      <c r="AE394" s="431">
        <v>10.17</v>
      </c>
      <c r="AF394" s="452">
        <v>10.14</v>
      </c>
      <c r="AG394" s="410"/>
      <c r="AH394" s="410"/>
    </row>
    <row r="395" spans="22:34">
      <c r="V395" s="4" t="s">
        <v>303</v>
      </c>
      <c r="W395" s="4" t="s">
        <v>1176</v>
      </c>
      <c r="X395" s="2"/>
      <c r="Y395" s="428" t="s">
        <v>953</v>
      </c>
      <c r="Z395" s="429">
        <v>0.03</v>
      </c>
      <c r="AA395" s="476" t="s">
        <v>375</v>
      </c>
      <c r="AB395" s="431" t="s">
        <v>1177</v>
      </c>
      <c r="AC395" s="432" t="str">
        <f t="shared" si="6"/>
        <v>三重県伊賀市</v>
      </c>
      <c r="AD395" s="453">
        <v>10.210000000000001</v>
      </c>
      <c r="AE395" s="431">
        <v>10.17</v>
      </c>
      <c r="AF395" s="452">
        <v>10.14</v>
      </c>
      <c r="AG395" s="410"/>
      <c r="AH395" s="410"/>
    </row>
    <row r="396" spans="22:34">
      <c r="V396" s="4" t="s">
        <v>303</v>
      </c>
      <c r="W396" s="4" t="s">
        <v>1178</v>
      </c>
      <c r="X396" s="2"/>
      <c r="Y396" s="428" t="s">
        <v>953</v>
      </c>
      <c r="Z396" s="429">
        <v>0.03</v>
      </c>
      <c r="AA396" s="476" t="s">
        <v>375</v>
      </c>
      <c r="AB396" s="431" t="s">
        <v>1179</v>
      </c>
      <c r="AC396" s="432" t="str">
        <f t="shared" si="6"/>
        <v>三重県木曽岬町</v>
      </c>
      <c r="AD396" s="453">
        <v>10.210000000000001</v>
      </c>
      <c r="AE396" s="431">
        <v>10.17</v>
      </c>
      <c r="AF396" s="452">
        <v>10.14</v>
      </c>
      <c r="AG396" s="410"/>
      <c r="AH396" s="410"/>
    </row>
    <row r="397" spans="22:34">
      <c r="V397" s="4" t="s">
        <v>303</v>
      </c>
      <c r="W397" s="4" t="s">
        <v>1180</v>
      </c>
      <c r="X397" s="2"/>
      <c r="Y397" s="428" t="s">
        <v>953</v>
      </c>
      <c r="Z397" s="429">
        <v>0.03</v>
      </c>
      <c r="AA397" s="476" t="s">
        <v>375</v>
      </c>
      <c r="AB397" s="431" t="s">
        <v>1181</v>
      </c>
      <c r="AC397" s="432" t="str">
        <f t="shared" si="6"/>
        <v>三重県東員町</v>
      </c>
      <c r="AD397" s="453">
        <v>10.210000000000001</v>
      </c>
      <c r="AE397" s="431">
        <v>10.17</v>
      </c>
      <c r="AF397" s="452">
        <v>10.14</v>
      </c>
      <c r="AG397" s="410"/>
      <c r="AH397" s="410"/>
    </row>
    <row r="398" spans="22:34">
      <c r="V398" s="4" t="s">
        <v>303</v>
      </c>
      <c r="W398" s="4" t="s">
        <v>1182</v>
      </c>
      <c r="X398" s="2"/>
      <c r="Y398" s="428" t="s">
        <v>953</v>
      </c>
      <c r="Z398" s="429">
        <v>0.03</v>
      </c>
      <c r="AA398" s="476" t="s">
        <v>375</v>
      </c>
      <c r="AB398" s="431" t="s">
        <v>1183</v>
      </c>
      <c r="AC398" s="432" t="str">
        <f t="shared" si="6"/>
        <v>三重県菰野町</v>
      </c>
      <c r="AD398" s="453">
        <v>10.210000000000001</v>
      </c>
      <c r="AE398" s="431">
        <v>10.17</v>
      </c>
      <c r="AF398" s="452">
        <v>10.14</v>
      </c>
      <c r="AG398" s="410"/>
      <c r="AH398" s="410"/>
    </row>
    <row r="399" spans="22:34">
      <c r="V399" s="4" t="s">
        <v>303</v>
      </c>
      <c r="W399" s="4" t="s">
        <v>1184</v>
      </c>
      <c r="X399" s="2"/>
      <c r="Y399" s="428" t="s">
        <v>953</v>
      </c>
      <c r="Z399" s="429">
        <v>0.03</v>
      </c>
      <c r="AA399" s="476" t="s">
        <v>375</v>
      </c>
      <c r="AB399" s="431" t="s">
        <v>1185</v>
      </c>
      <c r="AC399" s="432" t="str">
        <f t="shared" si="6"/>
        <v>三重県朝日町</v>
      </c>
      <c r="AD399" s="453">
        <v>10.210000000000001</v>
      </c>
      <c r="AE399" s="431">
        <v>10.17</v>
      </c>
      <c r="AF399" s="452">
        <v>10.14</v>
      </c>
      <c r="AG399" s="410"/>
      <c r="AH399" s="410"/>
    </row>
    <row r="400" spans="22:34">
      <c r="V400" s="4" t="s">
        <v>303</v>
      </c>
      <c r="W400" s="4" t="s">
        <v>1186</v>
      </c>
      <c r="X400" s="2"/>
      <c r="Y400" s="428" t="s">
        <v>953</v>
      </c>
      <c r="Z400" s="429">
        <v>0.03</v>
      </c>
      <c r="AA400" s="476" t="s">
        <v>375</v>
      </c>
      <c r="AB400" s="431" t="s">
        <v>1187</v>
      </c>
      <c r="AC400" s="432" t="str">
        <f t="shared" si="6"/>
        <v>三重県川越町</v>
      </c>
      <c r="AD400" s="453">
        <v>10.210000000000001</v>
      </c>
      <c r="AE400" s="431">
        <v>10.17</v>
      </c>
      <c r="AF400" s="452">
        <v>10.14</v>
      </c>
      <c r="AG400" s="410"/>
      <c r="AH400" s="410"/>
    </row>
    <row r="401" spans="22:34">
      <c r="V401" s="4" t="s">
        <v>303</v>
      </c>
      <c r="W401" s="4" t="s">
        <v>1188</v>
      </c>
      <c r="X401" s="2"/>
      <c r="Y401" s="428" t="s">
        <v>953</v>
      </c>
      <c r="Z401" s="429">
        <v>0.03</v>
      </c>
      <c r="AA401" s="476" t="s">
        <v>380</v>
      </c>
      <c r="AB401" s="431" t="s">
        <v>1189</v>
      </c>
      <c r="AC401" s="432" t="str">
        <f t="shared" si="6"/>
        <v>滋賀県長浜市</v>
      </c>
      <c r="AD401" s="453">
        <v>10.210000000000001</v>
      </c>
      <c r="AE401" s="431">
        <v>10.17</v>
      </c>
      <c r="AF401" s="452">
        <v>10.14</v>
      </c>
      <c r="AG401" s="410"/>
      <c r="AH401" s="410"/>
    </row>
    <row r="402" spans="22:34">
      <c r="V402" s="4" t="s">
        <v>303</v>
      </c>
      <c r="W402" s="4" t="s">
        <v>1190</v>
      </c>
      <c r="X402" s="2"/>
      <c r="Y402" s="428" t="s">
        <v>953</v>
      </c>
      <c r="Z402" s="429">
        <v>0.03</v>
      </c>
      <c r="AA402" s="476" t="s">
        <v>380</v>
      </c>
      <c r="AB402" s="431" t="s">
        <v>1191</v>
      </c>
      <c r="AC402" s="432" t="str">
        <f t="shared" si="6"/>
        <v>滋賀県近江八幡市</v>
      </c>
      <c r="AD402" s="453">
        <v>10.210000000000001</v>
      </c>
      <c r="AE402" s="431">
        <v>10.17</v>
      </c>
      <c r="AF402" s="452">
        <v>10.14</v>
      </c>
      <c r="AG402" s="410"/>
      <c r="AH402" s="410"/>
    </row>
    <row r="403" spans="22:34">
      <c r="V403" s="4" t="s">
        <v>303</v>
      </c>
      <c r="W403" s="4" t="s">
        <v>1192</v>
      </c>
      <c r="X403" s="2"/>
      <c r="Y403" s="428" t="s">
        <v>953</v>
      </c>
      <c r="Z403" s="429">
        <v>0.03</v>
      </c>
      <c r="AA403" s="476" t="s">
        <v>380</v>
      </c>
      <c r="AB403" s="431" t="s">
        <v>1193</v>
      </c>
      <c r="AC403" s="432" t="str">
        <f t="shared" si="6"/>
        <v>滋賀県野洲市</v>
      </c>
      <c r="AD403" s="453">
        <v>10.210000000000001</v>
      </c>
      <c r="AE403" s="431">
        <v>10.17</v>
      </c>
      <c r="AF403" s="452">
        <v>10.14</v>
      </c>
      <c r="AG403" s="410"/>
      <c r="AH403" s="410"/>
    </row>
    <row r="404" spans="22:34">
      <c r="V404" s="4" t="s">
        <v>303</v>
      </c>
      <c r="W404" s="4" t="s">
        <v>1194</v>
      </c>
      <c r="X404" s="2"/>
      <c r="Y404" s="428" t="s">
        <v>953</v>
      </c>
      <c r="Z404" s="429">
        <v>0.03</v>
      </c>
      <c r="AA404" s="476" t="s">
        <v>380</v>
      </c>
      <c r="AB404" s="431" t="s">
        <v>1195</v>
      </c>
      <c r="AC404" s="432" t="str">
        <f t="shared" si="6"/>
        <v>滋賀県湖南市</v>
      </c>
      <c r="AD404" s="453">
        <v>10.210000000000001</v>
      </c>
      <c r="AE404" s="431">
        <v>10.17</v>
      </c>
      <c r="AF404" s="452">
        <v>10.14</v>
      </c>
      <c r="AG404" s="410"/>
      <c r="AH404" s="410"/>
    </row>
    <row r="405" spans="22:34">
      <c r="V405" s="4" t="s">
        <v>303</v>
      </c>
      <c r="W405" s="4" t="s">
        <v>1196</v>
      </c>
      <c r="X405" s="2"/>
      <c r="Y405" s="428" t="s">
        <v>953</v>
      </c>
      <c r="Z405" s="429">
        <v>0.03</v>
      </c>
      <c r="AA405" s="476" t="s">
        <v>380</v>
      </c>
      <c r="AB405" s="431" t="s">
        <v>1197</v>
      </c>
      <c r="AC405" s="432" t="str">
        <f t="shared" si="6"/>
        <v>滋賀県高島市</v>
      </c>
      <c r="AD405" s="453">
        <v>10.210000000000001</v>
      </c>
      <c r="AE405" s="431">
        <v>10.17</v>
      </c>
      <c r="AF405" s="452">
        <v>10.14</v>
      </c>
      <c r="AG405" s="410"/>
      <c r="AH405" s="410"/>
    </row>
    <row r="406" spans="22:34">
      <c r="V406" s="4" t="s">
        <v>303</v>
      </c>
      <c r="W406" s="4" t="s">
        <v>1198</v>
      </c>
      <c r="X406" s="2"/>
      <c r="Y406" s="428" t="s">
        <v>953</v>
      </c>
      <c r="Z406" s="429">
        <v>0.03</v>
      </c>
      <c r="AA406" s="476" t="s">
        <v>380</v>
      </c>
      <c r="AB406" s="431" t="s">
        <v>1199</v>
      </c>
      <c r="AC406" s="432" t="str">
        <f t="shared" si="6"/>
        <v>滋賀県東近江市</v>
      </c>
      <c r="AD406" s="453">
        <v>10.210000000000001</v>
      </c>
      <c r="AE406" s="431">
        <v>10.17</v>
      </c>
      <c r="AF406" s="452">
        <v>10.14</v>
      </c>
      <c r="AG406" s="410"/>
      <c r="AH406" s="410"/>
    </row>
    <row r="407" spans="22:34">
      <c r="V407" s="4" t="s">
        <v>303</v>
      </c>
      <c r="W407" s="4" t="s">
        <v>1200</v>
      </c>
      <c r="X407" s="2"/>
      <c r="Y407" s="428" t="s">
        <v>953</v>
      </c>
      <c r="Z407" s="429">
        <v>0.03</v>
      </c>
      <c r="AA407" s="476" t="s">
        <v>380</v>
      </c>
      <c r="AB407" s="431" t="s">
        <v>1201</v>
      </c>
      <c r="AC407" s="432" t="str">
        <f t="shared" si="6"/>
        <v>滋賀県日野町</v>
      </c>
      <c r="AD407" s="453">
        <v>10.210000000000001</v>
      </c>
      <c r="AE407" s="431">
        <v>10.17</v>
      </c>
      <c r="AF407" s="452">
        <v>10.14</v>
      </c>
      <c r="AG407" s="410"/>
      <c r="AH407" s="410"/>
    </row>
    <row r="408" spans="22:34">
      <c r="V408" s="4" t="s">
        <v>303</v>
      </c>
      <c r="W408" s="4" t="s">
        <v>1202</v>
      </c>
      <c r="X408" s="2"/>
      <c r="Y408" s="428" t="s">
        <v>953</v>
      </c>
      <c r="Z408" s="429">
        <v>0.03</v>
      </c>
      <c r="AA408" s="476" t="s">
        <v>380</v>
      </c>
      <c r="AB408" s="431" t="s">
        <v>1203</v>
      </c>
      <c r="AC408" s="432" t="str">
        <f t="shared" si="6"/>
        <v>滋賀県竜王町</v>
      </c>
      <c r="AD408" s="453">
        <v>10.210000000000001</v>
      </c>
      <c r="AE408" s="431">
        <v>10.17</v>
      </c>
      <c r="AF408" s="452">
        <v>10.14</v>
      </c>
      <c r="AG408" s="410"/>
      <c r="AH408" s="410"/>
    </row>
    <row r="409" spans="22:34">
      <c r="V409" s="4" t="s">
        <v>303</v>
      </c>
      <c r="W409" s="4" t="s">
        <v>1204</v>
      </c>
      <c r="X409" s="2"/>
      <c r="Y409" s="428" t="s">
        <v>953</v>
      </c>
      <c r="Z409" s="429">
        <v>0.03</v>
      </c>
      <c r="AA409" s="476" t="s">
        <v>384</v>
      </c>
      <c r="AB409" s="431" t="s">
        <v>1205</v>
      </c>
      <c r="AC409" s="432" t="str">
        <f t="shared" si="6"/>
        <v>京都府久御山町</v>
      </c>
      <c r="AD409" s="453">
        <v>10.210000000000001</v>
      </c>
      <c r="AE409" s="431">
        <v>10.17</v>
      </c>
      <c r="AF409" s="452">
        <v>10.14</v>
      </c>
      <c r="AG409" s="410"/>
      <c r="AH409" s="410"/>
    </row>
    <row r="410" spans="22:34">
      <c r="V410" s="4" t="s">
        <v>303</v>
      </c>
      <c r="W410" s="4" t="s">
        <v>1206</v>
      </c>
      <c r="X410" s="2"/>
      <c r="Y410" s="428" t="s">
        <v>953</v>
      </c>
      <c r="Z410" s="429">
        <v>0.03</v>
      </c>
      <c r="AA410" s="476" t="s">
        <v>392</v>
      </c>
      <c r="AB410" s="431" t="s">
        <v>1207</v>
      </c>
      <c r="AC410" s="432" t="str">
        <f t="shared" si="6"/>
        <v>兵庫県姫路市</v>
      </c>
      <c r="AD410" s="453">
        <v>10.210000000000001</v>
      </c>
      <c r="AE410" s="431">
        <v>10.17</v>
      </c>
      <c r="AF410" s="452">
        <v>10.14</v>
      </c>
      <c r="AG410" s="410"/>
      <c r="AH410" s="410"/>
    </row>
    <row r="411" spans="22:34">
      <c r="V411" s="4" t="s">
        <v>303</v>
      </c>
      <c r="W411" s="4" t="s">
        <v>1208</v>
      </c>
      <c r="X411" s="2"/>
      <c r="Y411" s="428" t="s">
        <v>953</v>
      </c>
      <c r="Z411" s="429">
        <v>0.03</v>
      </c>
      <c r="AA411" s="476" t="s">
        <v>392</v>
      </c>
      <c r="AB411" s="431" t="s">
        <v>1209</v>
      </c>
      <c r="AC411" s="432" t="str">
        <f t="shared" si="6"/>
        <v>兵庫県加古川市</v>
      </c>
      <c r="AD411" s="453">
        <v>10.210000000000001</v>
      </c>
      <c r="AE411" s="431">
        <v>10.17</v>
      </c>
      <c r="AF411" s="452">
        <v>10.14</v>
      </c>
      <c r="AG411" s="410"/>
      <c r="AH411" s="410"/>
    </row>
    <row r="412" spans="22:34">
      <c r="V412" s="4" t="s">
        <v>303</v>
      </c>
      <c r="W412" s="4" t="s">
        <v>1210</v>
      </c>
      <c r="X412" s="2"/>
      <c r="Y412" s="428" t="s">
        <v>953</v>
      </c>
      <c r="Z412" s="429">
        <v>0.03</v>
      </c>
      <c r="AA412" s="476" t="s">
        <v>392</v>
      </c>
      <c r="AB412" s="431" t="s">
        <v>1211</v>
      </c>
      <c r="AC412" s="432" t="str">
        <f t="shared" si="6"/>
        <v>兵庫県三木市</v>
      </c>
      <c r="AD412" s="453">
        <v>10.210000000000001</v>
      </c>
      <c r="AE412" s="431">
        <v>10.17</v>
      </c>
      <c r="AF412" s="452">
        <v>10.14</v>
      </c>
      <c r="AG412" s="410"/>
      <c r="AH412" s="410"/>
    </row>
    <row r="413" spans="22:34">
      <c r="V413" s="4" t="s">
        <v>303</v>
      </c>
      <c r="W413" s="4" t="s">
        <v>1212</v>
      </c>
      <c r="X413" s="2"/>
      <c r="Y413" s="428" t="s">
        <v>953</v>
      </c>
      <c r="Z413" s="429">
        <v>0.03</v>
      </c>
      <c r="AA413" s="476" t="s">
        <v>392</v>
      </c>
      <c r="AB413" s="431" t="s">
        <v>1213</v>
      </c>
      <c r="AC413" s="432" t="str">
        <f t="shared" si="6"/>
        <v>兵庫県高砂市</v>
      </c>
      <c r="AD413" s="453">
        <v>10.210000000000001</v>
      </c>
      <c r="AE413" s="431">
        <v>10.17</v>
      </c>
      <c r="AF413" s="452">
        <v>10.14</v>
      </c>
      <c r="AG413" s="410"/>
      <c r="AH413" s="410"/>
    </row>
    <row r="414" spans="22:34">
      <c r="V414" s="4" t="s">
        <v>303</v>
      </c>
      <c r="W414" s="4" t="s">
        <v>1214</v>
      </c>
      <c r="X414" s="2"/>
      <c r="Y414" s="428" t="s">
        <v>953</v>
      </c>
      <c r="Z414" s="429">
        <v>0.03</v>
      </c>
      <c r="AA414" s="476" t="s">
        <v>392</v>
      </c>
      <c r="AB414" s="431" t="s">
        <v>1215</v>
      </c>
      <c r="AC414" s="432" t="str">
        <f t="shared" si="6"/>
        <v>兵庫県稲美町</v>
      </c>
      <c r="AD414" s="453">
        <v>10.210000000000001</v>
      </c>
      <c r="AE414" s="431">
        <v>10.17</v>
      </c>
      <c r="AF414" s="452">
        <v>10.14</v>
      </c>
      <c r="AG414" s="410"/>
      <c r="AH414" s="410"/>
    </row>
    <row r="415" spans="22:34">
      <c r="V415" s="4" t="s">
        <v>308</v>
      </c>
      <c r="W415" s="4" t="s">
        <v>559</v>
      </c>
      <c r="X415" s="2"/>
      <c r="Y415" s="428" t="s">
        <v>953</v>
      </c>
      <c r="Z415" s="429">
        <v>0.03</v>
      </c>
      <c r="AA415" s="476" t="s">
        <v>392</v>
      </c>
      <c r="AB415" s="431" t="s">
        <v>1216</v>
      </c>
      <c r="AC415" s="432" t="str">
        <f t="shared" si="6"/>
        <v>兵庫県播磨町</v>
      </c>
      <c r="AD415" s="453">
        <v>10.210000000000001</v>
      </c>
      <c r="AE415" s="431">
        <v>10.17</v>
      </c>
      <c r="AF415" s="452">
        <v>10.14</v>
      </c>
      <c r="AG415" s="410"/>
      <c r="AH415" s="410"/>
    </row>
    <row r="416" spans="22:34">
      <c r="V416" s="4" t="s">
        <v>308</v>
      </c>
      <c r="W416" s="4" t="s">
        <v>561</v>
      </c>
      <c r="X416" s="2"/>
      <c r="Y416" s="428" t="s">
        <v>953</v>
      </c>
      <c r="Z416" s="429">
        <v>0.03</v>
      </c>
      <c r="AA416" s="476" t="s">
        <v>397</v>
      </c>
      <c r="AB416" s="431" t="s">
        <v>1217</v>
      </c>
      <c r="AC416" s="432" t="str">
        <f t="shared" si="6"/>
        <v>奈良県大和高田市</v>
      </c>
      <c r="AD416" s="453">
        <v>10.210000000000001</v>
      </c>
      <c r="AE416" s="431">
        <v>10.17</v>
      </c>
      <c r="AF416" s="452">
        <v>10.14</v>
      </c>
      <c r="AG416" s="410"/>
      <c r="AH416" s="410"/>
    </row>
    <row r="417" spans="22:34">
      <c r="V417" s="4" t="s">
        <v>308</v>
      </c>
      <c r="W417" s="4" t="s">
        <v>684</v>
      </c>
      <c r="X417" s="2"/>
      <c r="Y417" s="428" t="s">
        <v>953</v>
      </c>
      <c r="Z417" s="429">
        <v>0.03</v>
      </c>
      <c r="AA417" s="476" t="s">
        <v>397</v>
      </c>
      <c r="AB417" s="431" t="s">
        <v>1218</v>
      </c>
      <c r="AC417" s="432" t="str">
        <f t="shared" si="6"/>
        <v>奈良県天理市</v>
      </c>
      <c r="AD417" s="453">
        <v>10.210000000000001</v>
      </c>
      <c r="AE417" s="431">
        <v>10.17</v>
      </c>
      <c r="AF417" s="452">
        <v>10.14</v>
      </c>
      <c r="AG417" s="410"/>
      <c r="AH417" s="410"/>
    </row>
    <row r="418" spans="22:34">
      <c r="V418" s="4" t="s">
        <v>308</v>
      </c>
      <c r="W418" s="4" t="s">
        <v>686</v>
      </c>
      <c r="X418" s="2"/>
      <c r="Y418" s="428" t="s">
        <v>953</v>
      </c>
      <c r="Z418" s="429">
        <v>0.03</v>
      </c>
      <c r="AA418" s="476" t="s">
        <v>397</v>
      </c>
      <c r="AB418" s="431" t="s">
        <v>1219</v>
      </c>
      <c r="AC418" s="432" t="str">
        <f t="shared" si="6"/>
        <v>奈良県橿原市</v>
      </c>
      <c r="AD418" s="453">
        <v>10.210000000000001</v>
      </c>
      <c r="AE418" s="431">
        <v>10.17</v>
      </c>
      <c r="AF418" s="452">
        <v>10.14</v>
      </c>
      <c r="AG418" s="410"/>
      <c r="AH418" s="410"/>
    </row>
    <row r="419" spans="22:34">
      <c r="V419" s="4" t="s">
        <v>308</v>
      </c>
      <c r="W419" s="4" t="s">
        <v>1220</v>
      </c>
      <c r="X419" s="2"/>
      <c r="Y419" s="428" t="s">
        <v>953</v>
      </c>
      <c r="Z419" s="429">
        <v>0.03</v>
      </c>
      <c r="AA419" s="476" t="s">
        <v>397</v>
      </c>
      <c r="AB419" s="431" t="s">
        <v>1221</v>
      </c>
      <c r="AC419" s="432" t="str">
        <f t="shared" si="6"/>
        <v>奈良県桜井市</v>
      </c>
      <c r="AD419" s="453">
        <v>10.210000000000001</v>
      </c>
      <c r="AE419" s="431">
        <v>10.17</v>
      </c>
      <c r="AF419" s="452">
        <v>10.14</v>
      </c>
      <c r="AG419" s="410"/>
      <c r="AH419" s="410"/>
    </row>
    <row r="420" spans="22:34">
      <c r="V420" s="4" t="s">
        <v>308</v>
      </c>
      <c r="W420" s="4" t="s">
        <v>955</v>
      </c>
      <c r="X420" s="2"/>
      <c r="Y420" s="428" t="s">
        <v>953</v>
      </c>
      <c r="Z420" s="429">
        <v>0.03</v>
      </c>
      <c r="AA420" s="476" t="s">
        <v>397</v>
      </c>
      <c r="AB420" s="431" t="s">
        <v>1222</v>
      </c>
      <c r="AC420" s="432" t="str">
        <f t="shared" si="6"/>
        <v>奈良県御所市</v>
      </c>
      <c r="AD420" s="453">
        <v>10.210000000000001</v>
      </c>
      <c r="AE420" s="431">
        <v>10.17</v>
      </c>
      <c r="AF420" s="452">
        <v>10.14</v>
      </c>
      <c r="AG420" s="410"/>
      <c r="AH420" s="410"/>
    </row>
    <row r="421" spans="22:34">
      <c r="V421" s="4" t="s">
        <v>308</v>
      </c>
      <c r="W421" s="4" t="s">
        <v>563</v>
      </c>
      <c r="X421" s="2"/>
      <c r="Y421" s="428" t="s">
        <v>953</v>
      </c>
      <c r="Z421" s="429">
        <v>0.03</v>
      </c>
      <c r="AA421" s="476" t="s">
        <v>397</v>
      </c>
      <c r="AB421" s="431" t="s">
        <v>1223</v>
      </c>
      <c r="AC421" s="432" t="str">
        <f t="shared" si="6"/>
        <v>奈良県香芝市</v>
      </c>
      <c r="AD421" s="453">
        <v>10.210000000000001</v>
      </c>
      <c r="AE421" s="431">
        <v>10.17</v>
      </c>
      <c r="AF421" s="452">
        <v>10.14</v>
      </c>
      <c r="AG421" s="410"/>
      <c r="AH421" s="410"/>
    </row>
    <row r="422" spans="22:34">
      <c r="V422" s="4" t="s">
        <v>308</v>
      </c>
      <c r="W422" s="4" t="s">
        <v>957</v>
      </c>
      <c r="X422" s="2"/>
      <c r="Y422" s="428" t="s">
        <v>953</v>
      </c>
      <c r="Z422" s="429">
        <v>0.03</v>
      </c>
      <c r="AA422" s="476" t="s">
        <v>397</v>
      </c>
      <c r="AB422" s="431" t="s">
        <v>1224</v>
      </c>
      <c r="AC422" s="432" t="str">
        <f t="shared" si="6"/>
        <v>奈良県葛城市</v>
      </c>
      <c r="AD422" s="453">
        <v>10.210000000000001</v>
      </c>
      <c r="AE422" s="431">
        <v>10.17</v>
      </c>
      <c r="AF422" s="452">
        <v>10.14</v>
      </c>
      <c r="AG422" s="410"/>
      <c r="AH422" s="410"/>
    </row>
    <row r="423" spans="22:34">
      <c r="V423" s="4" t="s">
        <v>308</v>
      </c>
      <c r="W423" s="4" t="s">
        <v>959</v>
      </c>
      <c r="X423" s="2"/>
      <c r="Y423" s="428" t="s">
        <v>953</v>
      </c>
      <c r="Z423" s="429">
        <v>0.03</v>
      </c>
      <c r="AA423" s="476" t="s">
        <v>397</v>
      </c>
      <c r="AB423" s="431" t="s">
        <v>1225</v>
      </c>
      <c r="AC423" s="432" t="str">
        <f t="shared" si="6"/>
        <v>奈良県宇陀市</v>
      </c>
      <c r="AD423" s="453">
        <v>10.210000000000001</v>
      </c>
      <c r="AE423" s="431">
        <v>10.17</v>
      </c>
      <c r="AF423" s="452">
        <v>10.14</v>
      </c>
      <c r="AG423" s="410"/>
      <c r="AH423" s="410"/>
    </row>
    <row r="424" spans="22:34">
      <c r="V424" s="4" t="s">
        <v>308</v>
      </c>
      <c r="W424" s="4" t="s">
        <v>1226</v>
      </c>
      <c r="X424" s="2"/>
      <c r="Y424" s="428" t="s">
        <v>953</v>
      </c>
      <c r="Z424" s="429">
        <v>0.03</v>
      </c>
      <c r="AA424" s="476" t="s">
        <v>397</v>
      </c>
      <c r="AB424" s="431" t="s">
        <v>1227</v>
      </c>
      <c r="AC424" s="432" t="str">
        <f t="shared" si="6"/>
        <v>奈良県山添村</v>
      </c>
      <c r="AD424" s="453">
        <v>10.210000000000001</v>
      </c>
      <c r="AE424" s="431">
        <v>10.17</v>
      </c>
      <c r="AF424" s="452">
        <v>10.14</v>
      </c>
      <c r="AG424" s="410"/>
      <c r="AH424" s="410"/>
    </row>
    <row r="425" spans="22:34">
      <c r="V425" s="4" t="s">
        <v>308</v>
      </c>
      <c r="W425" s="4" t="s">
        <v>1228</v>
      </c>
      <c r="X425" s="2"/>
      <c r="Y425" s="428" t="s">
        <v>953</v>
      </c>
      <c r="Z425" s="429">
        <v>0.03</v>
      </c>
      <c r="AA425" s="476" t="s">
        <v>397</v>
      </c>
      <c r="AB425" s="431" t="s">
        <v>1229</v>
      </c>
      <c r="AC425" s="432" t="str">
        <f t="shared" si="6"/>
        <v>奈良県平群町</v>
      </c>
      <c r="AD425" s="453">
        <v>10.210000000000001</v>
      </c>
      <c r="AE425" s="431">
        <v>10.17</v>
      </c>
      <c r="AF425" s="452">
        <v>10.14</v>
      </c>
      <c r="AG425" s="410"/>
      <c r="AH425" s="410"/>
    </row>
    <row r="426" spans="22:34">
      <c r="V426" s="4" t="s">
        <v>308</v>
      </c>
      <c r="W426" s="4" t="s">
        <v>1230</v>
      </c>
      <c r="X426" s="2"/>
      <c r="Y426" s="428" t="s">
        <v>953</v>
      </c>
      <c r="Z426" s="429">
        <v>0.03</v>
      </c>
      <c r="AA426" s="476" t="s">
        <v>397</v>
      </c>
      <c r="AB426" s="431" t="s">
        <v>1231</v>
      </c>
      <c r="AC426" s="432" t="str">
        <f t="shared" si="6"/>
        <v>奈良県三郷町</v>
      </c>
      <c r="AD426" s="453">
        <v>10.210000000000001</v>
      </c>
      <c r="AE426" s="431">
        <v>10.17</v>
      </c>
      <c r="AF426" s="452">
        <v>10.14</v>
      </c>
      <c r="AG426" s="410"/>
      <c r="AH426" s="410"/>
    </row>
    <row r="427" spans="22:34">
      <c r="V427" s="4" t="s">
        <v>308</v>
      </c>
      <c r="W427" s="4" t="s">
        <v>961</v>
      </c>
      <c r="X427" s="2"/>
      <c r="Y427" s="428" t="s">
        <v>953</v>
      </c>
      <c r="Z427" s="429">
        <v>0.03</v>
      </c>
      <c r="AA427" s="476" t="s">
        <v>397</v>
      </c>
      <c r="AB427" s="431" t="s">
        <v>1232</v>
      </c>
      <c r="AC427" s="432" t="str">
        <f t="shared" si="6"/>
        <v>奈良県斑鳩町</v>
      </c>
      <c r="AD427" s="453">
        <v>10.210000000000001</v>
      </c>
      <c r="AE427" s="431">
        <v>10.17</v>
      </c>
      <c r="AF427" s="452">
        <v>10.14</v>
      </c>
      <c r="AG427" s="410"/>
      <c r="AH427" s="410"/>
    </row>
    <row r="428" spans="22:34">
      <c r="V428" s="4" t="s">
        <v>308</v>
      </c>
      <c r="W428" s="4" t="s">
        <v>565</v>
      </c>
      <c r="X428" s="2"/>
      <c r="Y428" s="428" t="s">
        <v>953</v>
      </c>
      <c r="Z428" s="429">
        <v>0.03</v>
      </c>
      <c r="AA428" s="476" t="s">
        <v>397</v>
      </c>
      <c r="AB428" s="431" t="s">
        <v>1233</v>
      </c>
      <c r="AC428" s="432" t="str">
        <f t="shared" si="6"/>
        <v>奈良県安堵町</v>
      </c>
      <c r="AD428" s="453">
        <v>10.210000000000001</v>
      </c>
      <c r="AE428" s="431">
        <v>10.17</v>
      </c>
      <c r="AF428" s="452">
        <v>10.14</v>
      </c>
      <c r="AG428" s="410"/>
      <c r="AH428" s="410"/>
    </row>
    <row r="429" spans="22:34">
      <c r="V429" s="4" t="s">
        <v>308</v>
      </c>
      <c r="W429" s="4" t="s">
        <v>510</v>
      </c>
      <c r="X429" s="2"/>
      <c r="Y429" s="428" t="s">
        <v>953</v>
      </c>
      <c r="Z429" s="429">
        <v>0.03</v>
      </c>
      <c r="AA429" s="476" t="s">
        <v>397</v>
      </c>
      <c r="AB429" s="431" t="s">
        <v>1234</v>
      </c>
      <c r="AC429" s="432" t="str">
        <f t="shared" si="6"/>
        <v>奈良県川西町</v>
      </c>
      <c r="AD429" s="453">
        <v>10.210000000000001</v>
      </c>
      <c r="AE429" s="431">
        <v>10.17</v>
      </c>
      <c r="AF429" s="452">
        <v>10.14</v>
      </c>
      <c r="AG429" s="410"/>
      <c r="AH429" s="410"/>
    </row>
    <row r="430" spans="22:34">
      <c r="V430" s="4" t="s">
        <v>308</v>
      </c>
      <c r="W430" s="4" t="s">
        <v>567</v>
      </c>
      <c r="X430" s="2"/>
      <c r="Y430" s="428" t="s">
        <v>953</v>
      </c>
      <c r="Z430" s="429">
        <v>0.03</v>
      </c>
      <c r="AA430" s="476" t="s">
        <v>397</v>
      </c>
      <c r="AB430" s="431" t="s">
        <v>1235</v>
      </c>
      <c r="AC430" s="432" t="str">
        <f t="shared" si="6"/>
        <v>奈良県三宅町</v>
      </c>
      <c r="AD430" s="453">
        <v>10.210000000000001</v>
      </c>
      <c r="AE430" s="431">
        <v>10.17</v>
      </c>
      <c r="AF430" s="452">
        <v>10.14</v>
      </c>
      <c r="AG430" s="410"/>
      <c r="AH430" s="410"/>
    </row>
    <row r="431" spans="22:34">
      <c r="V431" s="4" t="s">
        <v>308</v>
      </c>
      <c r="W431" s="4" t="s">
        <v>963</v>
      </c>
      <c r="X431" s="2"/>
      <c r="Y431" s="428" t="s">
        <v>953</v>
      </c>
      <c r="Z431" s="429">
        <v>0.03</v>
      </c>
      <c r="AA431" s="476" t="s">
        <v>397</v>
      </c>
      <c r="AB431" s="431" t="s">
        <v>1236</v>
      </c>
      <c r="AC431" s="432" t="str">
        <f t="shared" si="6"/>
        <v>奈良県田原本町</v>
      </c>
      <c r="AD431" s="453">
        <v>10.210000000000001</v>
      </c>
      <c r="AE431" s="431">
        <v>10.17</v>
      </c>
      <c r="AF431" s="452">
        <v>10.14</v>
      </c>
      <c r="AG431" s="410"/>
      <c r="AH431" s="410"/>
    </row>
    <row r="432" spans="22:34">
      <c r="V432" s="4" t="s">
        <v>308</v>
      </c>
      <c r="W432" s="4" t="s">
        <v>1237</v>
      </c>
      <c r="X432" s="2"/>
      <c r="Y432" s="428" t="s">
        <v>953</v>
      </c>
      <c r="Z432" s="429">
        <v>0.03</v>
      </c>
      <c r="AA432" s="476" t="s">
        <v>397</v>
      </c>
      <c r="AB432" s="431" t="s">
        <v>1238</v>
      </c>
      <c r="AC432" s="432" t="str">
        <f t="shared" si="6"/>
        <v>奈良県曽爾村</v>
      </c>
      <c r="AD432" s="453">
        <v>10.210000000000001</v>
      </c>
      <c r="AE432" s="431">
        <v>10.17</v>
      </c>
      <c r="AF432" s="452">
        <v>10.14</v>
      </c>
      <c r="AG432" s="410"/>
      <c r="AH432" s="410"/>
    </row>
    <row r="433" spans="22:34">
      <c r="V433" s="4" t="s">
        <v>308</v>
      </c>
      <c r="W433" s="4" t="s">
        <v>1239</v>
      </c>
      <c r="X433" s="2"/>
      <c r="Y433" s="428" t="s">
        <v>953</v>
      </c>
      <c r="Z433" s="429">
        <v>0.03</v>
      </c>
      <c r="AA433" s="476" t="s">
        <v>397</v>
      </c>
      <c r="AB433" s="431" t="s">
        <v>1240</v>
      </c>
      <c r="AC433" s="432" t="str">
        <f t="shared" si="6"/>
        <v>奈良県明日香村</v>
      </c>
      <c r="AD433" s="453">
        <v>10.210000000000001</v>
      </c>
      <c r="AE433" s="431">
        <v>10.17</v>
      </c>
      <c r="AF433" s="452">
        <v>10.14</v>
      </c>
      <c r="AG433" s="410"/>
      <c r="AH433" s="410"/>
    </row>
    <row r="434" spans="22:34">
      <c r="V434" s="4" t="s">
        <v>308</v>
      </c>
      <c r="W434" s="4" t="s">
        <v>569</v>
      </c>
      <c r="X434" s="2"/>
      <c r="Y434" s="428" t="s">
        <v>953</v>
      </c>
      <c r="Z434" s="429">
        <v>0.03</v>
      </c>
      <c r="AA434" s="476" t="s">
        <v>397</v>
      </c>
      <c r="AB434" s="431" t="s">
        <v>1241</v>
      </c>
      <c r="AC434" s="432" t="str">
        <f t="shared" si="6"/>
        <v>奈良県上牧町</v>
      </c>
      <c r="AD434" s="453">
        <v>10.210000000000001</v>
      </c>
      <c r="AE434" s="431">
        <v>10.17</v>
      </c>
      <c r="AF434" s="452">
        <v>10.14</v>
      </c>
      <c r="AG434" s="410"/>
      <c r="AH434" s="410"/>
    </row>
    <row r="435" spans="22:34">
      <c r="V435" s="4" t="s">
        <v>308</v>
      </c>
      <c r="W435" s="4" t="s">
        <v>1242</v>
      </c>
      <c r="X435" s="2"/>
      <c r="Y435" s="428" t="s">
        <v>953</v>
      </c>
      <c r="Z435" s="429">
        <v>0.03</v>
      </c>
      <c r="AA435" s="476" t="s">
        <v>397</v>
      </c>
      <c r="AB435" s="431" t="s">
        <v>1243</v>
      </c>
      <c r="AC435" s="432" t="str">
        <f t="shared" si="6"/>
        <v>奈良県王寺町</v>
      </c>
      <c r="AD435" s="453">
        <v>10.210000000000001</v>
      </c>
      <c r="AE435" s="431">
        <v>10.17</v>
      </c>
      <c r="AF435" s="452">
        <v>10.14</v>
      </c>
      <c r="AG435" s="410"/>
      <c r="AH435" s="410"/>
    </row>
    <row r="436" spans="22:34">
      <c r="V436" s="4" t="s">
        <v>308</v>
      </c>
      <c r="W436" s="4" t="s">
        <v>965</v>
      </c>
      <c r="X436" s="2"/>
      <c r="Y436" s="428" t="s">
        <v>953</v>
      </c>
      <c r="Z436" s="429">
        <v>0.03</v>
      </c>
      <c r="AA436" s="476" t="s">
        <v>397</v>
      </c>
      <c r="AB436" s="431" t="s">
        <v>1244</v>
      </c>
      <c r="AC436" s="432" t="str">
        <f t="shared" si="6"/>
        <v>奈良県広陵町</v>
      </c>
      <c r="AD436" s="453">
        <v>10.210000000000001</v>
      </c>
      <c r="AE436" s="431">
        <v>10.17</v>
      </c>
      <c r="AF436" s="452">
        <v>10.14</v>
      </c>
      <c r="AG436" s="410"/>
      <c r="AH436" s="410"/>
    </row>
    <row r="437" spans="22:34">
      <c r="V437" s="4" t="s">
        <v>308</v>
      </c>
      <c r="W437" s="4" t="s">
        <v>967</v>
      </c>
      <c r="X437" s="2"/>
      <c r="Y437" s="428" t="s">
        <v>953</v>
      </c>
      <c r="Z437" s="429">
        <v>0.03</v>
      </c>
      <c r="AA437" s="476" t="s">
        <v>397</v>
      </c>
      <c r="AB437" s="431" t="s">
        <v>1245</v>
      </c>
      <c r="AC437" s="432" t="str">
        <f t="shared" si="6"/>
        <v>奈良県河合町</v>
      </c>
      <c r="AD437" s="453">
        <v>10.210000000000001</v>
      </c>
      <c r="AE437" s="431">
        <v>10.17</v>
      </c>
      <c r="AF437" s="452">
        <v>10.14</v>
      </c>
      <c r="AG437" s="410"/>
      <c r="AH437" s="410"/>
    </row>
    <row r="438" spans="22:34">
      <c r="V438" s="4" t="s">
        <v>308</v>
      </c>
      <c r="W438" s="4" t="s">
        <v>969</v>
      </c>
      <c r="X438" s="2"/>
      <c r="Y438" s="428" t="s">
        <v>953</v>
      </c>
      <c r="Z438" s="429">
        <v>0.03</v>
      </c>
      <c r="AA438" s="476" t="s">
        <v>417</v>
      </c>
      <c r="AB438" s="431" t="s">
        <v>1246</v>
      </c>
      <c r="AC438" s="432" t="str">
        <f t="shared" si="6"/>
        <v>岡山県岡山市</v>
      </c>
      <c r="AD438" s="453">
        <v>10.210000000000001</v>
      </c>
      <c r="AE438" s="431">
        <v>10.17</v>
      </c>
      <c r="AF438" s="452">
        <v>10.14</v>
      </c>
      <c r="AG438" s="410"/>
      <c r="AH438" s="410"/>
    </row>
    <row r="439" spans="22:34">
      <c r="V439" s="4" t="s">
        <v>308</v>
      </c>
      <c r="W439" s="4" t="s">
        <v>971</v>
      </c>
      <c r="X439" s="2"/>
      <c r="Y439" s="428" t="s">
        <v>953</v>
      </c>
      <c r="Z439" s="429">
        <v>0.03</v>
      </c>
      <c r="AA439" s="476" t="s">
        <v>421</v>
      </c>
      <c r="AB439" s="431" t="s">
        <v>1247</v>
      </c>
      <c r="AC439" s="432" t="str">
        <f t="shared" si="6"/>
        <v>広島県東広島市</v>
      </c>
      <c r="AD439" s="453">
        <v>10.210000000000001</v>
      </c>
      <c r="AE439" s="431">
        <v>10.17</v>
      </c>
      <c r="AF439" s="452">
        <v>10.14</v>
      </c>
      <c r="AG439" s="410"/>
      <c r="AH439" s="410"/>
    </row>
    <row r="440" spans="22:34">
      <c r="V440" s="4" t="s">
        <v>308</v>
      </c>
      <c r="W440" s="4" t="s">
        <v>1248</v>
      </c>
      <c r="X440" s="2"/>
      <c r="Y440" s="428" t="s">
        <v>953</v>
      </c>
      <c r="Z440" s="429">
        <v>0.03</v>
      </c>
      <c r="AA440" s="476" t="s">
        <v>421</v>
      </c>
      <c r="AB440" s="431" t="s">
        <v>1249</v>
      </c>
      <c r="AC440" s="432" t="str">
        <f t="shared" si="6"/>
        <v>広島県廿日市市</v>
      </c>
      <c r="AD440" s="453">
        <v>10.210000000000001</v>
      </c>
      <c r="AE440" s="431">
        <v>10.17</v>
      </c>
      <c r="AF440" s="452">
        <v>10.14</v>
      </c>
      <c r="AG440" s="410"/>
      <c r="AH440" s="410"/>
    </row>
    <row r="441" spans="22:34">
      <c r="V441" s="4" t="s">
        <v>308</v>
      </c>
      <c r="W441" s="4" t="s">
        <v>1250</v>
      </c>
      <c r="X441" s="2"/>
      <c r="Y441" s="428" t="s">
        <v>953</v>
      </c>
      <c r="Z441" s="429">
        <v>0.03</v>
      </c>
      <c r="AA441" s="476" t="s">
        <v>421</v>
      </c>
      <c r="AB441" s="431" t="s">
        <v>1251</v>
      </c>
      <c r="AC441" s="432" t="str">
        <f t="shared" si="6"/>
        <v>広島県海田町</v>
      </c>
      <c r="AD441" s="453">
        <v>10.210000000000001</v>
      </c>
      <c r="AE441" s="431">
        <v>10.17</v>
      </c>
      <c r="AF441" s="452">
        <v>10.14</v>
      </c>
      <c r="AG441" s="410"/>
      <c r="AH441" s="410"/>
    </row>
    <row r="442" spans="22:34">
      <c r="V442" s="4" t="s">
        <v>308</v>
      </c>
      <c r="W442" s="4" t="s">
        <v>1252</v>
      </c>
      <c r="X442" s="2"/>
      <c r="Y442" s="428" t="s">
        <v>953</v>
      </c>
      <c r="Z442" s="429">
        <v>0.03</v>
      </c>
      <c r="AA442" s="476" t="s">
        <v>421</v>
      </c>
      <c r="AB442" s="431" t="s">
        <v>1253</v>
      </c>
      <c r="AC442" s="432" t="str">
        <f t="shared" si="6"/>
        <v>広島県熊野町</v>
      </c>
      <c r="AD442" s="453">
        <v>10.210000000000001</v>
      </c>
      <c r="AE442" s="431">
        <v>10.17</v>
      </c>
      <c r="AF442" s="452">
        <v>10.14</v>
      </c>
      <c r="AG442" s="410"/>
      <c r="AH442" s="410"/>
    </row>
    <row r="443" spans="22:34">
      <c r="V443" s="4" t="s">
        <v>308</v>
      </c>
      <c r="W443" s="4" t="s">
        <v>1254</v>
      </c>
      <c r="X443" s="2"/>
      <c r="Y443" s="428" t="s">
        <v>953</v>
      </c>
      <c r="Z443" s="429">
        <v>0.03</v>
      </c>
      <c r="AA443" s="476" t="s">
        <v>421</v>
      </c>
      <c r="AB443" s="431" t="s">
        <v>1255</v>
      </c>
      <c r="AC443" s="432" t="str">
        <f t="shared" si="6"/>
        <v>広島県坂町</v>
      </c>
      <c r="AD443" s="453">
        <v>10.210000000000001</v>
      </c>
      <c r="AE443" s="431">
        <v>10.17</v>
      </c>
      <c r="AF443" s="452">
        <v>10.14</v>
      </c>
      <c r="AG443" s="410"/>
      <c r="AH443" s="410"/>
    </row>
    <row r="444" spans="22:34">
      <c r="V444" s="4" t="s">
        <v>308</v>
      </c>
      <c r="W444" s="4" t="s">
        <v>1256</v>
      </c>
      <c r="X444" s="2"/>
      <c r="Y444" s="428" t="s">
        <v>953</v>
      </c>
      <c r="Z444" s="429">
        <v>0.03</v>
      </c>
      <c r="AA444" s="476" t="s">
        <v>425</v>
      </c>
      <c r="AB444" s="431" t="s">
        <v>1257</v>
      </c>
      <c r="AC444" s="432" t="str">
        <f t="shared" si="6"/>
        <v>山口県周南市</v>
      </c>
      <c r="AD444" s="453">
        <v>10.210000000000001</v>
      </c>
      <c r="AE444" s="431">
        <v>10.17</v>
      </c>
      <c r="AF444" s="452">
        <v>10.14</v>
      </c>
      <c r="AG444" s="410"/>
      <c r="AH444" s="410"/>
    </row>
    <row r="445" spans="22:34">
      <c r="V445" s="4" t="s">
        <v>308</v>
      </c>
      <c r="W445" s="4" t="s">
        <v>973</v>
      </c>
      <c r="X445" s="2"/>
      <c r="Y445" s="428" t="s">
        <v>953</v>
      </c>
      <c r="Z445" s="429">
        <v>0.03</v>
      </c>
      <c r="AA445" s="476" t="s">
        <v>429</v>
      </c>
      <c r="AB445" s="431" t="s">
        <v>1258</v>
      </c>
      <c r="AC445" s="432" t="str">
        <f t="shared" si="6"/>
        <v>徳島県徳島市</v>
      </c>
      <c r="AD445" s="453">
        <v>10.210000000000001</v>
      </c>
      <c r="AE445" s="431">
        <v>10.17</v>
      </c>
      <c r="AF445" s="452">
        <v>10.14</v>
      </c>
      <c r="AG445" s="410"/>
      <c r="AH445" s="410"/>
    </row>
    <row r="446" spans="22:34">
      <c r="V446" s="4" t="s">
        <v>308</v>
      </c>
      <c r="W446" s="4" t="s">
        <v>1259</v>
      </c>
      <c r="X446" s="2"/>
      <c r="Y446" s="428" t="s">
        <v>953</v>
      </c>
      <c r="Z446" s="429">
        <v>0.03</v>
      </c>
      <c r="AA446" s="476" t="s">
        <v>433</v>
      </c>
      <c r="AB446" s="431" t="s">
        <v>1260</v>
      </c>
      <c r="AC446" s="432" t="str">
        <f t="shared" si="6"/>
        <v>香川県高松市</v>
      </c>
      <c r="AD446" s="453">
        <v>10.210000000000001</v>
      </c>
      <c r="AE446" s="431">
        <v>10.17</v>
      </c>
      <c r="AF446" s="452">
        <v>10.14</v>
      </c>
      <c r="AG446" s="410"/>
      <c r="AH446" s="410"/>
    </row>
    <row r="447" spans="22:34">
      <c r="V447" s="4" t="s">
        <v>308</v>
      </c>
      <c r="W447" s="4" t="s">
        <v>1261</v>
      </c>
      <c r="X447" s="2"/>
      <c r="Y447" s="428" t="s">
        <v>953</v>
      </c>
      <c r="Z447" s="429">
        <v>0.03</v>
      </c>
      <c r="AA447" s="476" t="s">
        <v>446</v>
      </c>
      <c r="AB447" s="431" t="s">
        <v>1262</v>
      </c>
      <c r="AC447" s="432" t="str">
        <f t="shared" si="6"/>
        <v>福岡県北九州市</v>
      </c>
      <c r="AD447" s="453">
        <v>10.210000000000001</v>
      </c>
      <c r="AE447" s="431">
        <v>10.17</v>
      </c>
      <c r="AF447" s="452">
        <v>10.14</v>
      </c>
      <c r="AG447" s="410"/>
      <c r="AH447" s="410"/>
    </row>
    <row r="448" spans="22:34">
      <c r="V448" s="4" t="s">
        <v>308</v>
      </c>
      <c r="W448" s="4" t="s">
        <v>975</v>
      </c>
      <c r="X448" s="2"/>
      <c r="Y448" s="428" t="s">
        <v>953</v>
      </c>
      <c r="Z448" s="429">
        <v>0.03</v>
      </c>
      <c r="AA448" s="476" t="s">
        <v>446</v>
      </c>
      <c r="AB448" s="431" t="s">
        <v>1263</v>
      </c>
      <c r="AC448" s="432" t="str">
        <f t="shared" si="6"/>
        <v>福岡県飯塚市</v>
      </c>
      <c r="AD448" s="453">
        <v>10.210000000000001</v>
      </c>
      <c r="AE448" s="431">
        <v>10.17</v>
      </c>
      <c r="AF448" s="452">
        <v>10.14</v>
      </c>
      <c r="AG448" s="410"/>
      <c r="AH448" s="410"/>
    </row>
    <row r="449" spans="22:34">
      <c r="V449" s="4" t="s">
        <v>308</v>
      </c>
      <c r="W449" s="4" t="s">
        <v>1264</v>
      </c>
      <c r="X449" s="2"/>
      <c r="Y449" s="428" t="s">
        <v>953</v>
      </c>
      <c r="Z449" s="429">
        <v>0.03</v>
      </c>
      <c r="AA449" s="476" t="s">
        <v>446</v>
      </c>
      <c r="AB449" s="431" t="s">
        <v>1265</v>
      </c>
      <c r="AC449" s="432" t="str">
        <f t="shared" si="6"/>
        <v>福岡県筑紫野市</v>
      </c>
      <c r="AD449" s="453">
        <v>10.210000000000001</v>
      </c>
      <c r="AE449" s="431">
        <v>10.17</v>
      </c>
      <c r="AF449" s="452">
        <v>10.14</v>
      </c>
      <c r="AG449" s="410"/>
      <c r="AH449" s="410"/>
    </row>
    <row r="450" spans="22:34">
      <c r="V450" s="4" t="s">
        <v>308</v>
      </c>
      <c r="W450" s="4" t="s">
        <v>1266</v>
      </c>
      <c r="X450" s="2"/>
      <c r="Y450" s="428" t="s">
        <v>953</v>
      </c>
      <c r="Z450" s="429">
        <v>0.03</v>
      </c>
      <c r="AA450" s="476" t="s">
        <v>446</v>
      </c>
      <c r="AB450" s="431" t="s">
        <v>1267</v>
      </c>
      <c r="AC450" s="432" t="str">
        <f t="shared" si="6"/>
        <v>福岡県古賀市</v>
      </c>
      <c r="AD450" s="453">
        <v>10.210000000000001</v>
      </c>
      <c r="AE450" s="431">
        <v>10.17</v>
      </c>
      <c r="AF450" s="452">
        <v>10.14</v>
      </c>
      <c r="AG450" s="410"/>
      <c r="AH450" s="410"/>
    </row>
    <row r="451" spans="22:34" ht="13.8" thickBot="1">
      <c r="V451" s="4" t="s">
        <v>308</v>
      </c>
      <c r="W451" s="4" t="s">
        <v>1268</v>
      </c>
      <c r="X451" s="2"/>
      <c r="Y451" s="437" t="s">
        <v>953</v>
      </c>
      <c r="Z451" s="438">
        <v>0.03</v>
      </c>
      <c r="AA451" s="477" t="s">
        <v>454</v>
      </c>
      <c r="AB451" s="440" t="s">
        <v>1269</v>
      </c>
      <c r="AC451" s="441" t="str">
        <f t="shared" si="6"/>
        <v>長崎県長崎市</v>
      </c>
      <c r="AD451" s="459">
        <v>10.210000000000001</v>
      </c>
      <c r="AE451" s="440">
        <v>10.17</v>
      </c>
      <c r="AF451" s="460">
        <v>10.14</v>
      </c>
      <c r="AG451" s="410"/>
      <c r="AH451" s="410"/>
    </row>
    <row r="452" spans="22:34" ht="13.8" thickBot="1">
      <c r="V452" s="4" t="s">
        <v>308</v>
      </c>
      <c r="W452" s="4" t="s">
        <v>1270</v>
      </c>
      <c r="X452" s="2"/>
      <c r="Y452" s="411" t="s">
        <v>1271</v>
      </c>
      <c r="Z452" s="478">
        <v>0</v>
      </c>
      <c r="AA452" s="479"/>
      <c r="AB452" s="480"/>
      <c r="AC452" s="415" t="str">
        <f t="shared" ref="AC452" si="7">AA452&amp;AB452</f>
        <v/>
      </c>
      <c r="AD452" s="411" t="str">
        <f t="shared" ref="AD452" si="8">AA452&amp;AB452</f>
        <v/>
      </c>
      <c r="AE452" s="481"/>
      <c r="AF452" s="482"/>
      <c r="AG452" s="410"/>
      <c r="AH452" s="410"/>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228</vt:i4>
      </vt:variant>
    </vt:vector>
  </HeadingPairs>
  <TitlesOfParts>
    <vt:vector size="236" baseType="lpstr">
      <vt:lpstr>基本情報入力シート</vt:lpstr>
      <vt:lpstr>別紙様式2-2（個票（４、５月））</vt:lpstr>
      <vt:lpstr>別紙様式2-3（個票（６月以降））</vt:lpstr>
      <vt:lpstr>別紙様式2-1 （総括表）</vt:lpstr>
      <vt:lpstr>提出先・注意事項</vt:lpstr>
      <vt:lpstr>参考（キャリアパス要件概要及びキャリアパス・賃金既定例）</vt:lpstr>
      <vt:lpstr>東京都使用分</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2026-04-01T06:22:08Z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